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upphandlingsmyndigheten.sharepoint.com/sites/cirkular-ekonomi/Delade dokument/RU Miljöspend/04 Del LCA-indikatorer/Filer att publicera/"/>
    </mc:Choice>
  </mc:AlternateContent>
  <xr:revisionPtr revIDLastSave="40" documentId="13_ncr:1_{B7CF3A20-5D3A-4AE6-8966-C061FEC6EF34}" xr6:coauthVersionLast="47" xr6:coauthVersionMax="47" xr10:uidLastSave="{B6CA4B1F-D248-4A96-B49B-5ED5CD3E5E21}"/>
  <bookViews>
    <workbookView xWindow="43095" yWindow="0" windowWidth="14610" windowHeight="15585" tabRatio="842" firstSheet="1" activeTab="1" xr2:uid="{B6C3806F-AC5E-4EC3-8C4E-CAEE29329E04}"/>
  </bookViews>
  <sheets>
    <sheet name="Information om version (2)" sheetId="23" state="hidden" r:id="rId1"/>
    <sheet name="Information om version" sheetId="11" r:id="rId2"/>
    <sheet name="Information EL" sheetId="2" r:id="rId3"/>
    <sheet name="Fördelningsnyckel Elektricitet" sheetId="19" r:id="rId4"/>
    <sheet name="Nordisk elmix" sheetId="14" r:id="rId5"/>
    <sheet name="Svensk elmix" sheetId="1" r:id="rId6"/>
    <sheet name="Bra Miljöval mix" sheetId="15" r:id="rId7"/>
    <sheet name="Vattenkraft" sheetId="17" r:id="rId8"/>
    <sheet name="Vindkraft" sheetId="16" r:id="rId9"/>
    <sheet name="Solcells-el" sheetId="18" r:id="rId10"/>
    <sheet name="Annat" sheetId="20" r:id="rId11"/>
  </sheets>
  <externalReferences>
    <externalReference r:id="rId12"/>
  </externalReferences>
  <definedNames>
    <definedName name="_1Signallista2016Avtalmatcharejalla_Crosstab1_Crosstab1_Columns" localSheetId="3">[1]Bas!#REF!</definedName>
    <definedName name="_1Signallista2016Avtalmatcharejalla_Crosstab1_Crosstab1_Columns">[1]Bas!#REF!</definedName>
    <definedName name="_1Signallista2016Avtalmatcharejalla_Crosstab1_Crosstab1_Measure">[1]Bas!#REF!</definedName>
    <definedName name="_xlnm._FilterDatabase" localSheetId="3" hidden="1">'Fördelningsnyckel Elektricitet'!$A$25:$D$39</definedName>
    <definedName name="cpv_2008_1" localSheetId="3">#REF!</definedName>
    <definedName name="cpv_2008_1">#REF!</definedName>
    <definedName name="cpv_supplement_2008_2" localSheetId="3">#REF!</definedName>
    <definedName name="cpv_supplement_2008_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0" i="19" l="1"/>
  <c r="P19" i="20" l="1"/>
  <c r="P40" i="20" s="1"/>
  <c r="P38" i="20"/>
  <c r="P37" i="20"/>
  <c r="P36" i="20"/>
  <c r="P35" i="20"/>
  <c r="P34" i="20"/>
  <c r="P33" i="20"/>
  <c r="P30" i="20"/>
  <c r="P29" i="20"/>
  <c r="P28" i="20"/>
  <c r="P27" i="20"/>
  <c r="P26" i="20"/>
  <c r="P25" i="20"/>
  <c r="P24" i="20"/>
  <c r="P23" i="20"/>
  <c r="P22" i="20"/>
  <c r="P21" i="20"/>
  <c r="P20" i="20"/>
  <c r="L40" i="20"/>
  <c r="L11" i="20" s="1"/>
  <c r="T41" i="19"/>
  <c r="T21" i="19" s="1"/>
  <c r="H11" i="19"/>
  <c r="M32" i="19" s="1"/>
  <c r="B9" i="17" s="1"/>
  <c r="K41" i="19"/>
  <c r="K21" i="19" s="1"/>
  <c r="M36" i="19" l="1"/>
  <c r="H26" i="19"/>
  <c r="H21" i="19" s="1"/>
  <c r="M38" i="19"/>
  <c r="B9" i="20" s="1"/>
  <c r="H9" i="20" s="1"/>
  <c r="L14" i="20" s="1"/>
  <c r="H9" i="17"/>
  <c r="P27" i="17" s="1"/>
  <c r="R27" i="17" s="1"/>
  <c r="T24" i="19"/>
  <c r="M34" i="19"/>
  <c r="M30" i="19"/>
  <c r="M26" i="19"/>
  <c r="B9" i="14" s="1"/>
  <c r="P21" i="14" s="1"/>
  <c r="M28" i="19"/>
  <c r="B9" i="1" s="1"/>
  <c r="B9" i="15" l="1"/>
  <c r="H9" i="15" s="1"/>
  <c r="B9" i="16"/>
  <c r="H9" i="16" s="1"/>
  <c r="B9" i="18"/>
  <c r="H9" i="18" s="1"/>
  <c r="P28" i="17"/>
  <c r="R28" i="17" s="1"/>
  <c r="P32" i="17"/>
  <c r="R32" i="17" s="1"/>
  <c r="P26" i="17"/>
  <c r="R26" i="17" s="1"/>
  <c r="P25" i="17"/>
  <c r="R25" i="17" s="1"/>
  <c r="P31" i="17"/>
  <c r="R31" i="17" s="1"/>
  <c r="P24" i="17"/>
  <c r="R24" i="17" s="1"/>
  <c r="P21" i="17"/>
  <c r="R21" i="17" s="1"/>
  <c r="P29" i="17"/>
  <c r="R29" i="17" s="1"/>
  <c r="P22" i="17"/>
  <c r="R22" i="17" s="1"/>
  <c r="P30" i="17"/>
  <c r="R30" i="17" s="1"/>
  <c r="P23" i="17"/>
  <c r="R23" i="17" s="1"/>
  <c r="P11" i="20"/>
  <c r="M41" i="19"/>
  <c r="H9" i="14"/>
  <c r="L35" i="18"/>
  <c r="L14" i="18" s="1"/>
  <c r="L35" i="17"/>
  <c r="L14" i="17" s="1"/>
  <c r="L35" i="16"/>
  <c r="L14" i="16" s="1"/>
  <c r="L35" i="15"/>
  <c r="L14" i="15" s="1"/>
  <c r="L35" i="14"/>
  <c r="L14" i="14" s="1"/>
  <c r="P32" i="14"/>
  <c r="R32" i="14" s="1"/>
  <c r="P31" i="14"/>
  <c r="R31" i="14" s="1"/>
  <c r="P30" i="14"/>
  <c r="R30" i="14" s="1"/>
  <c r="P29" i="14"/>
  <c r="R29" i="14" s="1"/>
  <c r="P28" i="14"/>
  <c r="R28" i="14" s="1"/>
  <c r="P27" i="14"/>
  <c r="R27" i="14" s="1"/>
  <c r="P26" i="14"/>
  <c r="R26" i="14" s="1"/>
  <c r="P25" i="14"/>
  <c r="R25" i="14" s="1"/>
  <c r="P24" i="14"/>
  <c r="R24" i="14" s="1"/>
  <c r="P23" i="14"/>
  <c r="R23" i="14" s="1"/>
  <c r="P22" i="14"/>
  <c r="R22" i="14" s="1"/>
  <c r="L35" i="1"/>
  <c r="Q38" i="19" l="1"/>
  <c r="M8" i="19" s="1"/>
  <c r="X38" i="19"/>
  <c r="P30" i="15"/>
  <c r="R30" i="15" s="1"/>
  <c r="P24" i="15"/>
  <c r="R24" i="15" s="1"/>
  <c r="P28" i="15"/>
  <c r="R28" i="15" s="1"/>
  <c r="P23" i="15"/>
  <c r="R23" i="15" s="1"/>
  <c r="P29" i="15"/>
  <c r="R29" i="15" s="1"/>
  <c r="P32" i="15"/>
  <c r="R32" i="15" s="1"/>
  <c r="P31" i="15"/>
  <c r="R31" i="15" s="1"/>
  <c r="P22" i="15"/>
  <c r="R22" i="15" s="1"/>
  <c r="P26" i="15"/>
  <c r="R26" i="15" s="1"/>
  <c r="P21" i="15"/>
  <c r="R21" i="15" s="1"/>
  <c r="P27" i="15"/>
  <c r="R27" i="15" s="1"/>
  <c r="P25" i="15"/>
  <c r="R25" i="15" s="1"/>
  <c r="P27" i="16"/>
  <c r="R27" i="16" s="1"/>
  <c r="P32" i="16"/>
  <c r="R32" i="16" s="1"/>
  <c r="P26" i="16"/>
  <c r="R26" i="16" s="1"/>
  <c r="P21" i="16"/>
  <c r="R21" i="16" s="1"/>
  <c r="P23" i="16"/>
  <c r="R23" i="16" s="1"/>
  <c r="P29" i="16"/>
  <c r="R29" i="16" s="1"/>
  <c r="P30" i="16"/>
  <c r="R30" i="16" s="1"/>
  <c r="P28" i="16"/>
  <c r="R28" i="16" s="1"/>
  <c r="P31" i="16"/>
  <c r="R31" i="16" s="1"/>
  <c r="P24" i="16"/>
  <c r="R24" i="16" s="1"/>
  <c r="P22" i="16"/>
  <c r="R22" i="16" s="1"/>
  <c r="P25" i="16"/>
  <c r="R25" i="16" s="1"/>
  <c r="P25" i="18"/>
  <c r="R25" i="18" s="1"/>
  <c r="P29" i="18"/>
  <c r="R29" i="18" s="1"/>
  <c r="P23" i="18"/>
  <c r="R23" i="18" s="1"/>
  <c r="P28" i="18"/>
  <c r="R28" i="18" s="1"/>
  <c r="P31" i="18"/>
  <c r="R31" i="18" s="1"/>
  <c r="P27" i="18"/>
  <c r="R27" i="18" s="1"/>
  <c r="P32" i="18"/>
  <c r="R32" i="18" s="1"/>
  <c r="P30" i="18"/>
  <c r="R30" i="18" s="1"/>
  <c r="P26" i="18"/>
  <c r="R26" i="18" s="1"/>
  <c r="P22" i="18"/>
  <c r="R22" i="18" s="1"/>
  <c r="P24" i="18"/>
  <c r="R24" i="18" s="1"/>
  <c r="P21" i="18"/>
  <c r="R21" i="18" s="1"/>
  <c r="P35" i="17"/>
  <c r="P14" i="17" s="1"/>
  <c r="M24" i="19"/>
  <c r="M21" i="19"/>
  <c r="P35" i="14"/>
  <c r="P14" i="14" s="1"/>
  <c r="R35" i="17"/>
  <c r="R11" i="17" s="1"/>
  <c r="R21" i="14"/>
  <c r="R35" i="16" l="1"/>
  <c r="R11" i="16" s="1"/>
  <c r="Q34" i="19" s="1"/>
  <c r="R35" i="18"/>
  <c r="R11" i="18" s="1"/>
  <c r="X36" i="19" s="1"/>
  <c r="P35" i="18"/>
  <c r="P11" i="18" s="1"/>
  <c r="R35" i="15"/>
  <c r="R11" i="15" s="1"/>
  <c r="Q30" i="19" s="1"/>
  <c r="M4" i="19" s="1"/>
  <c r="R35" i="14"/>
  <c r="R11" i="14" s="1"/>
  <c r="P35" i="15"/>
  <c r="P14" i="15" s="1"/>
  <c r="P35" i="16"/>
  <c r="P14" i="16" s="1"/>
  <c r="Q32" i="19"/>
  <c r="X32" i="19"/>
  <c r="P11" i="14"/>
  <c r="P11" i="17"/>
  <c r="L14" i="1"/>
  <c r="P14" i="18" l="1"/>
  <c r="X34" i="19"/>
  <c r="M6" i="19" s="1"/>
  <c r="P11" i="16"/>
  <c r="Q36" i="19"/>
  <c r="M7" i="19" s="1"/>
  <c r="M5" i="19"/>
  <c r="P11" i="15"/>
  <c r="Q26" i="19"/>
  <c r="X26" i="19"/>
  <c r="H9" i="1"/>
  <c r="P23" i="1" s="1"/>
  <c r="R23" i="1" s="1"/>
  <c r="M2" i="19" l="1"/>
  <c r="P22" i="1"/>
  <c r="R22" i="1" s="1"/>
  <c r="P24" i="1"/>
  <c r="R24" i="1" s="1"/>
  <c r="P32" i="1"/>
  <c r="R32" i="1" s="1"/>
  <c r="P25" i="1"/>
  <c r="R25" i="1" s="1"/>
  <c r="P21" i="1"/>
  <c r="P29" i="1"/>
  <c r="R29" i="1" s="1"/>
  <c r="P28" i="1"/>
  <c r="R28" i="1" s="1"/>
  <c r="P26" i="1"/>
  <c r="R26" i="1" s="1"/>
  <c r="P30" i="1"/>
  <c r="R30" i="1" s="1"/>
  <c r="P27" i="1"/>
  <c r="R27" i="1" s="1"/>
  <c r="P31" i="1"/>
  <c r="R31" i="1" s="1"/>
  <c r="P35" i="1" l="1"/>
  <c r="R21" i="1"/>
  <c r="R35" i="1" s="1"/>
  <c r="R11" i="1" s="1"/>
  <c r="Q28" i="19" l="1"/>
  <c r="X28" i="19"/>
  <c r="X41" i="19" s="1"/>
  <c r="X21" i="19" s="1"/>
  <c r="M11" i="19" s="1"/>
  <c r="P11" i="1"/>
  <c r="P14" i="1"/>
  <c r="Q41" i="19" l="1"/>
  <c r="Q21" i="19" s="1"/>
  <c r="M3" i="19"/>
</calcChain>
</file>

<file path=xl/sharedStrings.xml><?xml version="1.0" encoding="utf-8"?>
<sst xmlns="http://schemas.openxmlformats.org/spreadsheetml/2006/main" count="1187" uniqueCount="397">
  <si>
    <t>Fördelningsnyckel, för elektricitet, till Miljöspendanalys (version 3, årgång 2024)</t>
  </si>
  <si>
    <t>Vid användning</t>
  </si>
  <si>
    <t>Vid användning av material i denna fil så ange källan med källhanvisning.</t>
  </si>
  <si>
    <t>Vid publicering av material som bearbetats med hjälp av material i denna fil ska källan anges som: Med bearbetning av/ med hjälp av, eller likande, samt källan.</t>
  </si>
  <si>
    <t>Du som använder filen eller materialet får själv ta fullt ansvar för hur materialet används och för resultat av användning.</t>
  </si>
  <si>
    <t xml:space="preserve">Hur CPV-koder och/eller SNI-koder och/eller andra koder i detta material presenteras eller har använts utgör inte, och kan inte användas som, medel för tolkningar ur juridiskt hänseende avseende tröskelvärden eller i andra upphandlings- eller skatterättsliga eller i andra rättsliga sammanhang.   </t>
  </si>
  <si>
    <t>Kontakt vid frågor</t>
  </si>
  <si>
    <t>Frågeservice</t>
  </si>
  <si>
    <t>https://www.upphandlingsmyndigheten.se/frageportalen/</t>
  </si>
  <si>
    <t>08-58621701</t>
  </si>
  <si>
    <t>Versioner och förändringar</t>
  </si>
  <si>
    <t>Första version</t>
  </si>
  <si>
    <t>årgång 2022</t>
  </si>
  <si>
    <t>Johansson, Jens et al (2022-02-17) Miljöspendanalys, miljöindikatorer - fördelningsnycklar. Upphandlingsmyndigheten, Solna.</t>
  </si>
  <si>
    <t>Andra versionen</t>
  </si>
  <si>
    <t>Johansson, Jens et al (2022-03-02) Miljöspendanalys, miljöindikatorer - fördelningsnycklar. Upphandlingsmyndigheten, Solna.</t>
  </si>
  <si>
    <t>Förändring</t>
  </si>
  <si>
    <t>Logga, kontaktinformation, versionsinformation tilllagd. Förtydligande i vissa texter.</t>
  </si>
  <si>
    <t>Tredje versionen</t>
  </si>
  <si>
    <t>årgång 2024</t>
  </si>
  <si>
    <t>Johansson, Jens (2024-01-26) Miljöspendanalys, miljöindikatorer - fördelningsnyckel elektricitet. IVL Svenska Miljöinstitutet, Göteborg.</t>
  </si>
  <si>
    <t>Fördelningsnyckel på el separerade från övriga energislag och uppdaterad samt för el utvecklad med specialfall och prisbaser samt automatiserad beräkningsfunktioner.</t>
  </si>
  <si>
    <t>Referenser</t>
  </si>
  <si>
    <t>Referensnummer</t>
  </si>
  <si>
    <t xml:space="preserve">Baserat på GaBi SP40 </t>
  </si>
  <si>
    <t>Eurostat, Electricity prices for non-household consumers - bi-annual data (from 2007 onwards)</t>
  </si>
  <si>
    <t>Jasmin Hengstler, Manfred Russ, Alexander Stoffregen, Aline Hendrich, Simone Weidner Dr. Michael Held, Ann-Kathrin Briem (2021) CLIMATE CHANGE 35/2021 Abschlussbericht Aktualisierung und Bewertung der Ökobilanzen von Windenergie- und Photovoltaikanlagen unter Berücksichtigung aktueller Technologieentwicklungen, Sphera Solutions GmbH, Leinfelden-Echterdingen und Fraunhofer-Institut für Bauphysik IBP, Stuttgart. Im Auftrag des Umweltbundesamtes. ISSN 1862-4359</t>
  </si>
  <si>
    <t xml:space="preserve">Naturskyddsföreningen, avgifter Bra Miljöval el </t>
  </si>
  <si>
    <t>Källangivelse</t>
  </si>
  <si>
    <t xml:space="preserve"> </t>
  </si>
  <si>
    <t>Vid användning av denna eller uppgifter i denna fil, ange källan: Johansson, Jens (2024-01-26) Miljöspendanalys, miljöindikatorer - fördelningsnyckel elektricitet. IVL Svenska Miljöinstitutet, Göteborg.</t>
  </si>
  <si>
    <t>Fördelningsnyckelns funktion</t>
  </si>
  <si>
    <t xml:space="preserve">En fördelningsnyckel kan behövas när en inköpskategori (på den nivå i kategoristrukturen som miljöindikatorerna finns) inte representerar inköpen tillräckligt väl ur miljöhänseende.  </t>
  </si>
  <si>
    <t>När miljöspendanalysen genomförs kan en fördelningsnyckel användas för att försöka få en bättre bild.</t>
  </si>
  <si>
    <t>Den inköpssumman ni har på "defaultnivån" (för närvarande nivå 3) i miljöspendanalysens kategoristruktur ska kopieras till fördelningsnyckeln.</t>
  </si>
  <si>
    <t>I fördelningsnyckeln fördelas den överflyttade inköpssumman till ett antal poster i fördelningsnyckeln. Inköpssummorna kan fördelas procentuellt till de olika posterna.</t>
  </si>
  <si>
    <t xml:space="preserve">Den procentuella fördelningen kan baseras på statistik av det aktuella fallet eller på tidigare inköp. </t>
  </si>
  <si>
    <t>För de poster som ingår i respektive fördelningsnyckeln finns ett antal miljöindikatorer preciserade.</t>
  </si>
  <si>
    <r>
      <t>Den del av inköpssumman (kr) som fördelas till en post multipliceras med posten respektive miljöindikator (exempelvis kg CO</t>
    </r>
    <r>
      <rPr>
        <vertAlign val="subscript"/>
        <sz val="12"/>
        <color theme="1"/>
        <rFont val="Calibri"/>
        <family val="2"/>
        <scheme val="minor"/>
      </rPr>
      <t>2</t>
    </r>
    <r>
      <rPr>
        <sz val="12"/>
        <color theme="1"/>
        <rFont val="Calibri"/>
        <family val="2"/>
        <scheme val="minor"/>
      </rPr>
      <t>-e/kr). Produkten blir en miljöpåverkan (exempelvis kg CO</t>
    </r>
    <r>
      <rPr>
        <vertAlign val="subscript"/>
        <sz val="12"/>
        <color theme="1"/>
        <rFont val="Calibri"/>
        <family val="2"/>
        <scheme val="minor"/>
      </rPr>
      <t>2</t>
    </r>
    <r>
      <rPr>
        <sz val="12"/>
        <color theme="1"/>
        <rFont val="Calibri"/>
        <family val="2"/>
        <scheme val="minor"/>
      </rPr>
      <t>-e) per post.</t>
    </r>
  </si>
  <si>
    <t xml:space="preserve">Efter beräkning summeras miljöpåverkan för de olika posterna och flyttas därefter tillbaka till kategoristrukturen (spendanalysen). </t>
  </si>
  <si>
    <t>I kategoristrukturen (spendanalysen) kan värdet av miljöpåverkan som räknats fram från fördelningsnyckeln därefter summeras med värden för miljöpåverkan från andra inköpskategorier.</t>
  </si>
  <si>
    <t>Hur fördelningsnyckeln kan användas</t>
  </si>
  <si>
    <t>El kan medföra olika stor miljöpåverkan beroende på hur elen har alstrats. Av den anledningen finns en fördelningsnyckel för inköp av el.</t>
  </si>
  <si>
    <t xml:space="preserve">Har köparen information om elens ursprung kan den informationen användas för att ställa in fördelningsnyckeln så att den beräknade miljöpåverkan från kategorin som samlar inköp av el blir </t>
  </si>
  <si>
    <t>mer representativ för hur miljöpåverkan av inköpen ser ut.</t>
  </si>
  <si>
    <t>I elnätet hanteras elens ursprung genom försäljning och köp av motsvarande de andelar som matas in i nätet.</t>
  </si>
  <si>
    <t>Fördelningsnyckeln är nu inställd på 100% Nordisk el-mix, residualmix, vilket köparen får om inget ursprung väljs (och inte har valts av köparens el-leverantör). Nordisk el-mix har störst miljöbelastning av samtliga alternativ.</t>
  </si>
  <si>
    <t>Det är även för att mana organisationen till att undersöka och arbeta med inköpskategorin el. Fördelningen i fördelningsnyckeln ställs in genom att procentsiffran för fördelningen ändras.</t>
  </si>
  <si>
    <t>Följande ursprung kan väljas: Nordisk mix, Svensk mix, mix motsvarande Bra miljöval, vattenkraft, vindkraft, solcells-el. I fliken "Annat" kan användaren själv ange egna värden för elens klimatbelastning.</t>
  </si>
  <si>
    <t>Prisutvecklingen på el har varierat stort senaste året, läs mer om hantering av det längre ned.</t>
  </si>
  <si>
    <t>Fördelningsnyckeln finns i fliken "Fördelningsnyckel EL".</t>
  </si>
  <si>
    <t>Prisutvecklingen på el</t>
  </si>
  <si>
    <t>Priserna i denna version av fördelningsnyckeln baserar sig på år 2022.</t>
  </si>
  <si>
    <t xml:space="preserve">Priserna förändrades olika för olika typer av kunder och beroende på vilket el-område kunden tillhör. För olika el-område har vi inte funnit statistik som kunnat visa prisnivåer. </t>
  </si>
  <si>
    <t>För att hantera prisförändringen på el har vi infört en faktor för procentuell prisökning i fördelningsnyckeln. Den är nu i denna version satt till 1 (det vill säga ingen ändring alls) för basår för priser på 2022.</t>
  </si>
  <si>
    <t xml:space="preserve">Ni kan själva ersätta faktorn med en siffra för prisökning som stämmer med hur elpriset förändrats för er del och för det år ni analyserar. </t>
  </si>
  <si>
    <t>Räknar ni fram prisökning för er egen organisation är det lämpligt att använda era egna uppgifter om det ni måste betala, om ni har tillgång till sådana uppgifter.</t>
  </si>
  <si>
    <t>Har ni inte tillgång till sådana uppgifter kan prisökningar räknas ut, exempelvis, enligt nedan.</t>
  </si>
  <si>
    <t>Exempel på framräkning av prisökning</t>
  </si>
  <si>
    <t> Producentpris elektricitet</t>
  </si>
  <si>
    <t>2019 oktober</t>
  </si>
  <si>
    <t>2021 oktober</t>
  </si>
  <si>
    <t>35.14 Handel med elektricitet</t>
  </si>
  <si>
    <t>SCB: Producentprisindex efter marknad och produktgrupp SPIN 2015, 2015=100.</t>
  </si>
  <si>
    <t xml:space="preserve">SCB: http://www.statistikdatabasen.scb.se/pxweb/sv/ssd/START__PR__PR0301__PR0301G/PPI2015M/table/tableViewLayout1/  </t>
  </si>
  <si>
    <t>Beräkning av prisökning mellan oktober 2019 och oktober 2021:</t>
  </si>
  <si>
    <r>
      <t>Pris</t>
    </r>
    <r>
      <rPr>
        <b/>
        <sz val="11"/>
        <color theme="1"/>
        <rFont val="Calibri"/>
        <family val="2"/>
        <scheme val="minor"/>
      </rPr>
      <t>ökningen</t>
    </r>
    <r>
      <rPr>
        <sz val="11"/>
        <color theme="1"/>
        <rFont val="Calibri"/>
        <family val="2"/>
        <scheme val="minor"/>
      </rPr>
      <t xml:space="preserve"> var: (157,4 – 140,7) = 16,7%. Vilket ger prisjusteringsfaktorn 1,167, att använda i kolumnen för prisjustering i respektive flik, om prisbasen ska justeras.</t>
    </r>
  </si>
  <si>
    <t>Indikatorernas begränsningar</t>
  </si>
  <si>
    <t>Miljövärden i indikatorerna består i de flesta fall inte av median- eller medelvärden utan av tillgängliga värden och beräknade ifrån olika källor. Bristen på tillgängliga källor och statistik samt resurser att ta fram dessa, begränsar möjligheten att ta fram statistiska medianvärden.</t>
  </si>
  <si>
    <t>Indikatorerna utgörs av många decimaler (nio). Det är INTE ett mått på, och ska INTE tas för exakthet. Antalet decimaler är ett resultat på beräkningarna för att få fram respektive indikator.</t>
  </si>
  <si>
    <t>Respektive indikator kommer, beroende på inköpsvolymens storlek, ibland att multipliceras med hundratusentals eller miljontals kronor. Antalet decimaler är satt för att kunna hantera det.</t>
  </si>
  <si>
    <t>Av matematisk princip bör avrundningar ske först efter beräkning. Avrundning av resultat kan lämpligen ske till hundratals kilo.</t>
  </si>
  <si>
    <t>Användaren bör alltid ha i minnet att indikatorerna heter indikatorer för att de ger endast en indikation, resultatet är sålunda också en indikation.</t>
  </si>
  <si>
    <t>Tolkning av resultat</t>
  </si>
  <si>
    <t>Resultat ska ses som indikationer på inköpens klimatpåverkan. Som metodik för att arbeta med resultat av miljöspendanalysen så passar kategoristyrning (category management) bra; de kategorier som analysen indikerar har störst klimatpåverkan</t>
  </si>
  <si>
    <t xml:space="preserve"> (kg CO2-e) bör prioriteras för granskning.</t>
  </si>
  <si>
    <t>Granskning kan leda till att bilden bekräftas eller i kunskap om att analysen bör uppdateras utifrån ny kunskap. Ser analysens indikationer ut att stämma kan indikerade inköpskategorier med störst påverkan ingå i listan av vilka typer av inköp</t>
  </si>
  <si>
    <t>och förbättringsarbeten eller andra insatser som ska prioriteras. Utifrån denna kan strategier för de olika inköpskategorierna tas fram.</t>
  </si>
  <si>
    <t>Analysresultat bör alltid granskas, rimlighetsprövas och tolkas utifrån användarens samlade kunskap och erfarenheter av miljöområdet och inköpsområdet.</t>
  </si>
  <si>
    <t>------------</t>
  </si>
  <si>
    <t>OBSERVERA Färgkoderna</t>
  </si>
  <si>
    <t xml:space="preserve">Resultat av genomförd fördelning och  klimatberäkning </t>
  </si>
  <si>
    <t>Huvudgrupp</t>
  </si>
  <si>
    <t>Summa klimatpåverkan beräknad av fördelningsnyckeln kilo koldioxidekvivalenter (kg CO2-e)</t>
  </si>
  <si>
    <t>Följ instruktionen, steg för steg, nedan</t>
  </si>
  <si>
    <t>Skriv inte i grå celler</t>
  </si>
  <si>
    <t>Nordisk elmix</t>
  </si>
  <si>
    <t>Följ steg F1-F4 + steg F5, eller</t>
  </si>
  <si>
    <t>ljus gula celler kan skrivas i</t>
  </si>
  <si>
    <t>Svensk elmix</t>
  </si>
  <si>
    <t>följ steg F1-F4 + steg F6-F8, eller</t>
  </si>
  <si>
    <t>data i mörkgrön cell kopieras till Miljöspendanalysen</t>
  </si>
  <si>
    <t>Bra miljöval elmix (ungefärlig mix)</t>
  </si>
  <si>
    <t>följ steg F1-F4 + steg F9-F11.</t>
  </si>
  <si>
    <t>Vattenkraft</t>
  </si>
  <si>
    <r>
      <rPr>
        <sz val="11"/>
        <color rgb="FF000000"/>
        <rFont val="Calibri"/>
      </rPr>
      <t>Slutsteg för alla alternativ: Beräknad klimatpåverkan (kg CO</t>
    </r>
    <r>
      <rPr>
        <vertAlign val="subscript"/>
        <sz val="11"/>
        <color rgb="FF000000"/>
        <rFont val="Calibri"/>
      </rPr>
      <t>2</t>
    </r>
    <r>
      <rPr>
        <sz val="11"/>
        <color rgb="FF000000"/>
        <rFont val="Calibri"/>
      </rPr>
      <t>-e) läggs in i Miljöspendanalysen på raden för defaultvärde för elektricitet (" 003050104-JJ Ej CPV - Elektricitet - defaultvärde ")</t>
    </r>
  </si>
  <si>
    <t>Vindkraft</t>
  </si>
  <si>
    <t>Solcells-el</t>
  </si>
  <si>
    <t>Andra ursprung för elen</t>
  </si>
  <si>
    <t>Steg F1</t>
  </si>
  <si>
    <t>Steg F2</t>
  </si>
  <si>
    <t>Steg F3</t>
  </si>
  <si>
    <t>steg F4</t>
  </si>
  <si>
    <t>Summa total klimatpåverkan (av beräknad el). Summan läggs in i Miljöspendanalysen på raden för defaultvärde för elektricitet (" 003050104-JJ Ej CPV - Elektricitet - defaultvärde ") Ändra ej i cellen, kopiera summan!</t>
  </si>
  <si>
    <t>minus cell D9</t>
  </si>
  <si>
    <t>minus cell E9</t>
  </si>
  <si>
    <t xml:space="preserve">lika med summan i cell H9 </t>
  </si>
  <si>
    <t>Infoga summan (kronor) för inköp av elektricitet , här i cell B11. Energiskatt ska vara med men OBSERVERA att nätavgifter INTE ska ingå.</t>
  </si>
  <si>
    <t>Infoga summa (kronor) för andra betalda avgifter - Men bara om dessa ingår i summan ni satt in i cell B11. Energiskatten ska INTE dras av. Det finns möjlighet att avräkna avgifter även under de specifika flikarna för elens ursprung. Avräkning ska ske endast EN (1) gång, dvs här eller under de olika flikarna.</t>
  </si>
  <si>
    <t>Infoga summa betald moms - Men bara om moms ingår i summan ni satt in i cell B11. Energiskatten ska INTE dras av. Det finns möjlighet att avräkna moms även under de specifika flikarna för elens ursprung. Avräkning ska ske endast EN (1) gång, dvs här eller under de olika flikarna.</t>
  </si>
  <si>
    <t>Analysera ovanstående (i cell H11) summa i tabellerna nedan. Steg 5 utgörs av en förinställd beräkning där Nordisk el-mix är enda källan till elen. Egen fördelning kan göras i de andra stegen.</t>
  </si>
  <si>
    <t>OBS! När inga fält är ifyllda i de efterföljande flikarna kommer det att stå "#Division/0!" här.</t>
  </si>
  <si>
    <r>
      <t xml:space="preserve">STEG F5 </t>
    </r>
    <r>
      <rPr>
        <sz val="16"/>
        <color rgb="FF000000"/>
        <rFont val="Calibri"/>
        <family val="2"/>
        <scheme val="minor"/>
      </rPr>
      <t>(Genomför detta steg om du INTE kan fördela inköpssumman på elens olika ursprung.)</t>
    </r>
  </si>
  <si>
    <r>
      <t xml:space="preserve">STEG F6 - F8 </t>
    </r>
    <r>
      <rPr>
        <sz val="14"/>
        <color rgb="FF000000"/>
        <rFont val="Calibri"/>
        <family val="2"/>
        <scheme val="minor"/>
      </rPr>
      <t>(Genomför dessa steg om du vill fördela inköpssumman med procentandelar av totalsumman. Välj dessa steg ELLER steg F9-F11, båda kan inte användas samtidigt.)</t>
    </r>
  </si>
  <si>
    <r>
      <t xml:space="preserve">STEG F9 - F11 </t>
    </r>
    <r>
      <rPr>
        <sz val="14"/>
        <color rgb="FF000000"/>
        <rFont val="Calibri"/>
        <family val="2"/>
        <scheme val="minor"/>
      </rPr>
      <t>(Genomför dessa steg om du vill fördela inköpssumman genom antal kronor av totalsumman. Välj dessa steg ELLER steg F6-F8, båda kan inte användas samtidigt.)</t>
    </r>
  </si>
  <si>
    <t>Defaultinställning för beräkning av klimatpåverkan</t>
  </si>
  <si>
    <t>Justeringsbar inställning - för andelar av inköpt volym - för beräkning av klimatpåverkan</t>
  </si>
  <si>
    <t xml:space="preserve">Här sker en automatisk beräkning av klimatpåverkan. Denna är en förvald / default- beräkning där Nordisk elmix utgör 100% av inköpt el. </t>
  </si>
  <si>
    <r>
      <rPr>
        <b/>
        <sz val="16"/>
        <color rgb="FF000000"/>
        <rFont val="Calibri"/>
        <family val="2"/>
        <scheme val="minor"/>
      </rPr>
      <t xml:space="preserve">Steg F5: </t>
    </r>
    <r>
      <rPr>
        <b/>
        <sz val="11"/>
        <color indexed="8"/>
        <rFont val="Calibri"/>
        <family val="2"/>
        <scheme val="minor"/>
      </rPr>
      <t>Nedanstående summa läggs in i Miljöspendanalysen på raden för defult för elektricitet                                                           (" 003050104-JJ Ej CPV - Elektricitet - defaultvärde ")                                  (ändra ej i cellen, kopiera summan)</t>
    </r>
  </si>
  <si>
    <r>
      <rPr>
        <b/>
        <sz val="11"/>
        <color rgb="FF000000"/>
        <rFont val="Calibri"/>
        <family val="2"/>
        <scheme val="minor"/>
      </rPr>
      <t>Steg F6:</t>
    </r>
    <r>
      <rPr>
        <sz val="11"/>
        <color indexed="8"/>
        <rFont val="Calibri"/>
        <family val="2"/>
        <scheme val="minor"/>
      </rPr>
      <t xml:space="preserve"> I denna kolumn fördelar du själv ANDELAR (i hundradelar) av inköpt volym, total volym ska bli =1.</t>
    </r>
  </si>
  <si>
    <t>Steg F8: Nedanstående summa läggs in i Miljöspendanalysen på raden för defaultvärde för elektricitet (" 003050104-JJ Ej CPV - Elektricitet - defaultvärde ") Ändra ej i cellen, kopiera summan!</t>
  </si>
  <si>
    <r>
      <rPr>
        <b/>
        <sz val="11"/>
        <color rgb="FF000000"/>
        <rFont val="Calibri"/>
        <family val="2"/>
        <scheme val="minor"/>
      </rPr>
      <t>Steg F9:</t>
    </r>
    <r>
      <rPr>
        <sz val="11"/>
        <color indexed="8"/>
        <rFont val="Calibri"/>
        <family val="2"/>
        <scheme val="minor"/>
      </rPr>
      <t xml:space="preserve"> I denna kolumn lägger du själv in delar, i antal kronor av inköpt volym.</t>
    </r>
  </si>
  <si>
    <t>Steg F11: Nedanstående summa läggs in i Miljöspendanalysen på raden för defaultvärde för elektricitet (" 003050104-JJ Ej CPV - Elektricitet - defaultvärde ") Ändra ej i cellen, kopiera summan!</t>
  </si>
  <si>
    <t>Summa klimatpåverkan beräknad av defaultinställningen</t>
  </si>
  <si>
    <t>Kvar att fördela av andelar:</t>
  </si>
  <si>
    <t>Summa fördelad inköpsvolym (SEK)</t>
  </si>
  <si>
    <t>Summa klimatpåverkan beräknad av fördelningsnyckeln</t>
  </si>
  <si>
    <t>enhet: kilo koldioxidekvivalenter (kg CO2-e)</t>
  </si>
  <si>
    <t>Steg F6: I denna kolumn fördelar du själv ANDELAR (i hundradelar) av inköpt volym, total volym ska bli =1.</t>
  </si>
  <si>
    <t>kvar att fördela av inköpsvolym</t>
  </si>
  <si>
    <r>
      <t xml:space="preserve">Huvudgrupp                    </t>
    </r>
    <r>
      <rPr>
        <b/>
        <sz val="11"/>
        <color rgb="FF000000"/>
        <rFont val="Calibri"/>
        <family val="2"/>
        <scheme val="minor"/>
      </rPr>
      <t xml:space="preserve"> (ändra ej i cellerna)</t>
    </r>
  </si>
  <si>
    <t xml:space="preserve">Ursprungets andel av total summa. Är förinställd. </t>
  </si>
  <si>
    <t>Beräknad klimatpåverkan (kg CO2-e)= fördelad volym x förvald klimatindikator (ändra ej i cellerna)</t>
  </si>
  <si>
    <t>Födelad inköpsvolym SEK                  (ändra ej i cellerna)</t>
  </si>
  <si>
    <t>Steg F7:  Gå till respektive flik för mer detaljerad uppdelning av inköpssumman.</t>
  </si>
  <si>
    <t>Beräknad klimatpåverkan (kg CO2-e) Summorna hämtas från respektive flik (ändra ej i cellerna). Gå till respektive flik för mer detaljerad uppdelning av inköpssumman.</t>
  </si>
  <si>
    <t>Steg F9: I denna kolumn lägger du själv in delar, i antal kronor av inköpt volym.</t>
  </si>
  <si>
    <t>Steg F10:  Gå till respektive flik för mer detaljerad uppdelning av inköpssumman.</t>
  </si>
  <si>
    <t>Filk Nordisk elmix</t>
  </si>
  <si>
    <t>Filk Svensk elmix</t>
  </si>
  <si>
    <t>Flik Bra Miljöval mix</t>
  </si>
  <si>
    <t>Flik Vattenkraft</t>
  </si>
  <si>
    <t>Flik Vindkraft</t>
  </si>
  <si>
    <t>Flik Solcells-el</t>
  </si>
  <si>
    <t>Flik Annat</t>
  </si>
  <si>
    <t>totalt antal andelar</t>
  </si>
  <si>
    <t>Summa inköpt volym SEK</t>
  </si>
  <si>
    <t>Summa klimatpåverkan beräknad av viktad UHM indikator</t>
  </si>
  <si>
    <t>data i mörkgrön cell kopieras till den övergripande Miljöspendanalysen</t>
  </si>
  <si>
    <t>Klimatberäkning av inköp av så kallad Nordisk el-mix (residual mix).</t>
  </si>
  <si>
    <t>Justeringsbar inställning för beräkning av klimatpåverkan</t>
  </si>
  <si>
    <t>Steg 1</t>
  </si>
  <si>
    <t>Steg 2</t>
  </si>
  <si>
    <t>Steg 3</t>
  </si>
  <si>
    <t>steg 4</t>
  </si>
  <si>
    <t>Steg 5</t>
  </si>
  <si>
    <t>Steg 9</t>
  </si>
  <si>
    <t>Steg 10</t>
  </si>
  <si>
    <t>Steg 11</t>
  </si>
  <si>
    <t xml:space="preserve">lika med summan i cell H9 som analyseras nedan </t>
  </si>
  <si>
    <t>I denna kolumn fördelar du själv ANDELAR (i hundradelar) av inköpt volym, total volym ska bli =1.</t>
  </si>
  <si>
    <t>I denna kolumn kan du själv justera prisändringar</t>
  </si>
  <si>
    <t>Kontrollera att hela inköpsvolymen är fördelad. Se nedaN i denna kolumn.</t>
  </si>
  <si>
    <t>Nedanstående (i cell R11) summa läggs in i Miljöspendanalysen på raden för defult på kategori Elektricitet (ändra ej i cellen, kopiera summan)</t>
  </si>
  <si>
    <t>Infoga summan (kronor) för inköp av elektricitet av så kallad Nordisk el-mix , här i cell B9. Energiskatt ska vara med men OBSERVERA att nätavgifter INTE ska ingå.</t>
  </si>
  <si>
    <t>Infoga summa (kronor) för andra betalda avgifter - Men bara om dessa ingår i summan ni satt in i cell B9. Energiskatten ska INTE dras av.</t>
  </si>
  <si>
    <t>Infoga summa betald moms - Men bara om moms ingår i summan ni satt in i cell B9. Energiskatten ska INTE dras av.</t>
  </si>
  <si>
    <t>Analysera ovanstående (i cell H9) summa i tabellerna nedan.</t>
  </si>
  <si>
    <t>Summa klimatpåverkan beräknad av egen fördelning x klimatindikatorer</t>
  </si>
  <si>
    <t>Prisförändring som används för att balansera prisutvecklingen, anges nedan. Sätt in värde utifrån 1 (1= ingen förändring av prisnivå), ange ökning med (värde över 1) och minskning med (värde mindre än 1)</t>
  </si>
  <si>
    <t>Kvar att fördela av defaultandel (1)</t>
  </si>
  <si>
    <t>UNSPSC-kod</t>
  </si>
  <si>
    <t>UNSPSC-beteckning</t>
  </si>
  <si>
    <t>Notera!</t>
  </si>
  <si>
    <t xml:space="preserve"> CPV-kod           </t>
  </si>
  <si>
    <t>Utbyggd CPV (ej officiell, hjälp-kod)</t>
  </si>
  <si>
    <t>Beskrivning av ursprung, mängd elanvändning, konsument, samt tidperiod</t>
  </si>
  <si>
    <t>Klimatindikator     (kg CO2-e/kr)</t>
  </si>
  <si>
    <t>Bas, år</t>
  </si>
  <si>
    <t>Tillkommande information</t>
  </si>
  <si>
    <t>Referens</t>
  </si>
  <si>
    <r>
      <t>Steg 6. Välj rader storlek på er årliga elanvänding (kWh) .                           Steg7. Välj rad för årsmedel ELLER er användning för månadsvis                                           Steg 8. Skriv själv in</t>
    </r>
    <r>
      <rPr>
        <b/>
        <u val="singleAccounting"/>
        <sz val="12"/>
        <rFont val="Calibri"/>
        <family val="2"/>
        <scheme val="minor"/>
      </rPr>
      <t xml:space="preserve"> andel av</t>
    </r>
    <r>
      <rPr>
        <b/>
        <sz val="12"/>
        <rFont val="Calibri"/>
        <family val="2"/>
        <scheme val="minor"/>
      </rPr>
      <t xml:space="preserve"> total inköpssumma för elektricitet. Ange siffra i hundradelar mellan 0 och 1, i cellerna nedan. Sätt in värden på den/de rader ni valt i steg 7 och 8.</t>
    </r>
  </si>
  <si>
    <t>Födelad inköpsvolym (kr) SEK   (ändra ej i cellerna, fördelningen sker i steg 5-8)</t>
  </si>
  <si>
    <t>Beräknad klimatpåverkan (kg CO2-e)= fördelad volym x klimatindikator   (ändra ej i cellerna)</t>
  </si>
  <si>
    <t>Distribution av elektricitet</t>
  </si>
  <si>
    <t>09310000-5</t>
  </si>
  <si>
    <t>Elektricitet</t>
  </si>
  <si>
    <t>Nordisk el-mix, residualmix</t>
  </si>
  <si>
    <t>09310000-5003</t>
  </si>
  <si>
    <t>El - Nordisk el-mix, residualmix (mindre än 1kW) Hushåll</t>
  </si>
  <si>
    <t>40, 318</t>
  </si>
  <si>
    <t>09310000-5004</t>
  </si>
  <si>
    <t>El - Nordisk el-mix, residualmix (mellan 1kW-60kW) Icke-hushåll</t>
  </si>
  <si>
    <t>09310000-5401</t>
  </si>
  <si>
    <t>El - Nordisk el, residualmix (under 20 MWh årlig användning) Icke-hushåll, årsmedel</t>
  </si>
  <si>
    <t>Med energiskatt, utan nätavgift och moms. "medel" avser elhandelspriserna.</t>
  </si>
  <si>
    <t>318, 476</t>
  </si>
  <si>
    <t>09310000-5402</t>
  </si>
  <si>
    <t>El - Nordisk el, residualmix (under 20 MWh årlig användning) Icke-hushåll, medel januari-juni</t>
  </si>
  <si>
    <t>09310000-5403</t>
  </si>
  <si>
    <t>El - Nordisk el, residualmix (under 20 MWh årlig användning) Icke-hushåll, medel juli-december</t>
  </si>
  <si>
    <t>09310000-5404</t>
  </si>
  <si>
    <t>El - Nordisk el, residualmix (mellan 20 - 500 MWh årlig användning) Icke-hushåll, årsmedel</t>
  </si>
  <si>
    <t>09310000-5405</t>
  </si>
  <si>
    <t>El - Nordisk el, residualmix (mellan 20 - 500 MWh årlig användning) Icke-hushåll, medel januari-juni</t>
  </si>
  <si>
    <t>09310000-5406</t>
  </si>
  <si>
    <t>El - Nordisk el, residualmix (mellan 20 - 500 MWh årlig användning) Icke-hushåll, medel juli-december</t>
  </si>
  <si>
    <t>Satt som defaultvärde: Nordisk el-mix, residualmix</t>
  </si>
  <si>
    <t>09310000-5407</t>
  </si>
  <si>
    <t>El - Nordisk el, residualmix (över 500, upp till 2000 MWh årlig användning) Icke-hushåll, årsmedel</t>
  </si>
  <si>
    <t>09310000-5408</t>
  </si>
  <si>
    <t>El - Nordisk el, residualmix (över 500, upp till 2000 MWh årlig användning) Icke-hushåll, medel januari-juni</t>
  </si>
  <si>
    <t>09310000-5409</t>
  </si>
  <si>
    <t>El - Nordisk el, residualmix (över 500, upp till 2000 MWh årlig användning) Icke-hushåll, medel juli-december</t>
  </si>
  <si>
    <t>09310000-5410</t>
  </si>
  <si>
    <t>El - Nordisk el, residualmix (över 2000, upp till 20 000 MWh årlig användning) Icke-hushåll, årsmedel</t>
  </si>
  <si>
    <t>09310000-5411</t>
  </si>
  <si>
    <t>El - Nordisk el, residualmix (över 2000, upp till 20 000 MWh årlig användning) Icke-hushåll, medel januari-juni</t>
  </si>
  <si>
    <t>09310000-5412</t>
  </si>
  <si>
    <t>El - Nordisk el, residualmix (över 2000, upp till 20 000 MWh årlig användning) Icke-hushåll, medel juli-december</t>
  </si>
  <si>
    <t>Total andel, summa av ovan</t>
  </si>
  <si>
    <t>Total summa av ovan</t>
  </si>
  <si>
    <t>Klimatberäkning av inköpt elektricitet vid köp av så kallad Svensk el-mix.</t>
  </si>
  <si>
    <t>I denna kolumn fördelar du själv ANDELAR (i hundradelar) av inköpt volym (volymen i cell H9), total volym ska bli =1.</t>
  </si>
  <si>
    <t>Infoga summan (kronor) för inköp av elektricitet av så kallad Svensk el-mix , här i cell B9. Energiskatt ska vara med men OBSERVERA att nätavgifter INTE ska ingå.</t>
  </si>
  <si>
    <r>
      <t>Steg 6. Välj rader storlek på er årliga elanvänding (kWh) .                           Steg7. Välj rad för årsmedel ELLER er användning för månadsvis                                           Steg 8. Skriv själv in</t>
    </r>
    <r>
      <rPr>
        <b/>
        <u val="singleAccounting"/>
        <sz val="12"/>
        <rFont val="Calibri"/>
        <family val="2"/>
        <scheme val="minor"/>
      </rPr>
      <t xml:space="preserve"> andel av</t>
    </r>
    <r>
      <rPr>
        <b/>
        <sz val="12"/>
        <rFont val="Calibri"/>
        <family val="2"/>
        <scheme val="minor"/>
      </rPr>
      <t xml:space="preserve"> total inköpssumma för elektricitet. Ange siffra mellan 0 och 1, i cellerna nedan på den/de rader ni valt i steg 7 och 8.</t>
    </r>
  </si>
  <si>
    <t>Svensk el-mix</t>
  </si>
  <si>
    <t>09310000-5001</t>
  </si>
  <si>
    <t>El - Svensk el-mix (mindre än 1kW) Hushåll</t>
  </si>
  <si>
    <t>09310000-5002</t>
  </si>
  <si>
    <t>El - Svensk el-mix (mellan 1kW- 60kW) Icke-hushåll</t>
  </si>
  <si>
    <t>09310000-5201</t>
  </si>
  <si>
    <t>El - Svensk el-mix (under 20 MWh årlig användning) Icke-hushåll, årsmedel</t>
  </si>
  <si>
    <t>09310000-5202</t>
  </si>
  <si>
    <t>El - Svensk el-mix (under 20 MWh årlig användning) Icke-hushåll, medel januari-juni</t>
  </si>
  <si>
    <t>09310000-5203</t>
  </si>
  <si>
    <t>El - Svensk el-mix (under 20 MWh årlig användning) Icke-hushåll, medel juli-december</t>
  </si>
  <si>
    <t>09310000-5204</t>
  </si>
  <si>
    <t>El - Svensk el-mix (mellan 20 - 500 MWh årlig användning) Icke-hushåll, årsmedel</t>
  </si>
  <si>
    <t>09310000-5205</t>
  </si>
  <si>
    <t>El - Svensk el-mix (mellan 20 - 500 MWh årlig användning) Icke-hushåll, medel januari-juni</t>
  </si>
  <si>
    <t>09310000-5206</t>
  </si>
  <si>
    <t>El - Svensk el-mix (mellan 20 - 500 MWh årlig användning) Icke-hushåll, medel juli-december</t>
  </si>
  <si>
    <t>09310000-5207</t>
  </si>
  <si>
    <t>El - Svensk el-mix (över 500, upp till 2000 MWh årlig användning) Icke-hushåll, årsmedel</t>
  </si>
  <si>
    <t>09310000-5208</t>
  </si>
  <si>
    <t>El - Svensk el-mix (över 500, upp till 2000 MWh årlig användning) Icke-hushåll, medel januari-juni</t>
  </si>
  <si>
    <t>09310000-5209</t>
  </si>
  <si>
    <t>El - Svensk el-mix (över 500, upp till 2000 MWh årlig användning) Icke-hushåll, medel juli-december</t>
  </si>
  <si>
    <t>09310000-5210</t>
  </si>
  <si>
    <t>El - Svensk el-mix (över 2000, upp till 20 000 MWh årlig användning) Icke-hushåll, årsmedel</t>
  </si>
  <si>
    <t>09310000-5211</t>
  </si>
  <si>
    <t>El - Svensk el-mix (över 2000, upp till 20 000 MWh årlig användning) Icke-hushåll, medel januari-juni</t>
  </si>
  <si>
    <t>09310000-5212</t>
  </si>
  <si>
    <t>El - Svensk el-mix (över 2000, upp till 20 000 MWh årlig användning) Icke-hushåll, medel juli-december</t>
  </si>
  <si>
    <t>Klimatberäkning av inköp av Ursprungsmärkt förnybar -mix motsvarande Bra Miljöval (Naturskyddsföreningens kriterier för hållbar, förnybar elektricitet)</t>
  </si>
  <si>
    <t>Infoga summan (kronor) för inköp av elektricitet av så kallad Bra miljöval el-mix , här i cell B9. Energiskatt ska vara med men OBSERVERA att nätavgifter INTE ska ingå.</t>
  </si>
  <si>
    <t>Infoga summa (kronor) för andra betalda avgifter och tillägg eller certifikat - Men bara om dessa ingår i summan ni satt in i cell B9. Energiskatten ska INTE dras av.</t>
  </si>
  <si>
    <t>Bra miljöval -antagen mix</t>
  </si>
  <si>
    <t>09310000-5005</t>
  </si>
  <si>
    <t>El - "ursprungsmärkt förnybar mix": vatten 60%, vind 39,75% sol 0,25%, ungefär motsvarande "Bra Miljöval"</t>
  </si>
  <si>
    <t>09310000-5501</t>
  </si>
  <si>
    <t>El - ursprungsmärkt förnybar mix (under 20 MWh årlig användning) Icke-hushåll, årsmedel</t>
  </si>
  <si>
    <t>Med energiskatt, utan nätavgift och moms.  "ursprungsmärkt förnybar mix": vatten 60%, vind 39,75% sol 0,25%, ungefär motsvarande "Bra Miljöval". "medel" avser elhandelspriserna.</t>
  </si>
  <si>
    <t>318, 476, 482</t>
  </si>
  <si>
    <t>09310000-5502</t>
  </si>
  <si>
    <t>El - ursprungsmärkt förnybar mix (under 20 MWh årlig användning) Icke-hushåll, medel januari-juni</t>
  </si>
  <si>
    <t>09310000-5503</t>
  </si>
  <si>
    <t>El - ursprungsmärkt förnybar mix (under 20 MWh årlig användning) Icke-hushåll, medel juli-december</t>
  </si>
  <si>
    <t>09310000-5504</t>
  </si>
  <si>
    <t>El - ursprungsmärkt förnybar mix (mellan 20 - 500 MWh årlig användning) Icke-hushåll, årsmedel</t>
  </si>
  <si>
    <t>09310000-5505</t>
  </si>
  <si>
    <t>El - ursprungsmärkt förnybar mix (mellan 20 - 500 MWh årlig användning) Icke-hushåll, medel januari-juni</t>
  </si>
  <si>
    <t>09310000-5506</t>
  </si>
  <si>
    <t>El - ursprungsmärkt förnybar mix (mellan 20 - 500 MWh årlig användning) Icke-hushåll, medel juli-december</t>
  </si>
  <si>
    <t>Värde förinställt till fördelningsfliken: Bra miljöval -antagen mix</t>
  </si>
  <si>
    <t>09310000-5507</t>
  </si>
  <si>
    <t>El - ursprungsmärkt förnybar mix (över 500, upp till 2000 MWh årlig användning) Icke-hushåll, årsmedel</t>
  </si>
  <si>
    <t>09310000-5508</t>
  </si>
  <si>
    <t>El - ursprungsmärkt förnybar mix (över 500, upp till 2000 MWh årlig användning) Icke-hushåll, medel januari-juni</t>
  </si>
  <si>
    <t>09310000-5509</t>
  </si>
  <si>
    <t>El - ursprungsmärkt förnybar mix (över 500, upp till 2000 MWh årlig användning) Icke-hushåll, medel juli-december</t>
  </si>
  <si>
    <t>09310000-5510</t>
  </si>
  <si>
    <t>El - ursprungsmärkt förnybar mix (över 2000, upp till 20 000 MWh årlig användning) Icke-hushåll, årsmedel</t>
  </si>
  <si>
    <t>09310000-5511</t>
  </si>
  <si>
    <t>El - ursprungsmärkt förnybar mix (över 2000, upp till 20 000 MWh årlig användning) Icke-hushåll, medel januari-juni</t>
  </si>
  <si>
    <t>09310000-5512</t>
  </si>
  <si>
    <t>El - ursprungsmärkt förnybar mix (över 2000, upp till 20 000 MWh årlig användning) Icke-hushåll, medel juli-december</t>
  </si>
  <si>
    <t>Klimatberäkning av inköp av el, ursprungsmärkt vattenkraft</t>
  </si>
  <si>
    <t>Infoga summan (kronor) för inköp av elektricitet av så kallad ursprungsmärkt vattenkrafts-el , här i cell B9. Energiskatt ska vara med men OBSERVERA att nätavgifter INTE ska ingå.</t>
  </si>
  <si>
    <t>09310000-5006</t>
  </si>
  <si>
    <t>El - "ursprungsmärkt" befintlig vattenkraft</t>
  </si>
  <si>
    <t>09310000-5601</t>
  </si>
  <si>
    <t>El - ursprungsmärkt vattenkraft (under 20 MWh årlig användning) Icke-hushåll, årsmedel</t>
  </si>
  <si>
    <t>Med energiskatt, utan nätavgift och moms.  "medel" avser elhandelspriserna.</t>
  </si>
  <si>
    <t>09310000-5602</t>
  </si>
  <si>
    <t>El - ursprungsmärkt vattenkraft (under 20 MWh årlig användning) Icke-hushåll, medel januari-juni</t>
  </si>
  <si>
    <t>09310000-5603</t>
  </si>
  <si>
    <t>El - ursprungsmärkt vattenkraft (under 20 MWh årlig användning) Icke-hushåll, medel juli-december</t>
  </si>
  <si>
    <t>09310000-5604</t>
  </si>
  <si>
    <t>El - ursprungsmärkt vattenkraft (mellan 20 - 500 MWh årlig användning) Icke-hushåll, årsmedel</t>
  </si>
  <si>
    <t>09310000-5605</t>
  </si>
  <si>
    <t>El - ursprungsmärkt vattenkraft (mellan 20 - 500 MWh årlig användning) Icke-hushåll, medel januari-juni</t>
  </si>
  <si>
    <t>09310000-5606</t>
  </si>
  <si>
    <t>El - ursprungsmärkt vattenkraft (mellan 20 - 500 MWh årlig användning) Icke-hushåll, medel juli-december</t>
  </si>
  <si>
    <t>Värde förinställt till fördelningsfliken: Vattenkraft</t>
  </si>
  <si>
    <t>09310000-5607</t>
  </si>
  <si>
    <t>El - ursprungsmärkt vattenkraft (över 500, upp till 2000 MWh årlig användning) Icke-hushåll, årsmedel</t>
  </si>
  <si>
    <t>09310000-5608</t>
  </si>
  <si>
    <t>El - ursprungsmärkt vattenkraft (över 500, upp till 2000 MWh årlig användning) Icke-hushåll, medel januari-juni</t>
  </si>
  <si>
    <t>09310000-5609</t>
  </si>
  <si>
    <t>El - ursprungsmärkt vattenkraft (över 500, upp till 2000 MWh årlig användning) Icke-hushåll, medel juli-december</t>
  </si>
  <si>
    <t>09310000-5610</t>
  </si>
  <si>
    <t>El - ursprungsmärkt vattenkraft (över 2000, upp till 20 000 MWh årlig användning) Icke-hushåll, årsmedel</t>
  </si>
  <si>
    <t>09310000-5611</t>
  </si>
  <si>
    <t>El - ursprungsmärkt vattenkraft (över 2000, upp till 20 000 MWh årlig användning) Icke-hushåll, medel januari-juni</t>
  </si>
  <si>
    <t>09310000-5612</t>
  </si>
  <si>
    <t>El - ursprungsmärkt vattenkraft (över 2000, upp till 20 000 MWh årlig användning) Icke-hushåll, medel juli-december</t>
  </si>
  <si>
    <t>Total  summa av ovan</t>
  </si>
  <si>
    <t>Klimatberäkning av inköp av el, ursprungsmärkt vindkraft</t>
  </si>
  <si>
    <t>Infoga summan (kronor) för inköp av elektricitet av så kallad ursprungsmärkt Vindkrafts-el , här i cell B9. Energiskatt ska vara med men OBSERVERA att nätavgifter INTE ska ingå.</t>
  </si>
  <si>
    <t>09310000-5007</t>
  </si>
  <si>
    <t>El - "ursprungsmärkt" vind</t>
  </si>
  <si>
    <t>09310000-5701</t>
  </si>
  <si>
    <t xml:space="preserve">El - ursprungsmärkt, vind (under 20 MWh årlig användning) Icke-hushåll, årsmedel. </t>
  </si>
  <si>
    <t>Med energiskatt, utan nätavgift och moms.  Ursprungsmärkt el vindkraft (land och havsbaserad). "medel" avser elhandelspriserna.</t>
  </si>
  <si>
    <t>476, 481</t>
  </si>
  <si>
    <t>09310000-5702</t>
  </si>
  <si>
    <t>El - ursprungsmärkt, vind (under 20 MWh årlig användning) Icke-hushåll, medel januari-juni</t>
  </si>
  <si>
    <t>09310000-5703</t>
  </si>
  <si>
    <t>El - ursprungsmärkt, vind (under 20 MWh årlig användning) Icke-hushåll, medel juli-december</t>
  </si>
  <si>
    <t>09310000-5704</t>
  </si>
  <si>
    <t>El - ursprungsmärkt, vind (mellan 20 - 500 MWh årlig användning) Icke-hushåll, årsmedel</t>
  </si>
  <si>
    <t>09310000-5705</t>
  </si>
  <si>
    <t>El - ursprungsmärkt, vind (mellan 20 - 500 MWh årlig användning) Icke-hushåll, medel januari-juni</t>
  </si>
  <si>
    <t>09310000-5706</t>
  </si>
  <si>
    <t>El - ursprungsmärkt, vind (mellan 20 - 500 MWh årlig användning) Icke-hushåll, medel juli-december</t>
  </si>
  <si>
    <t>Värde förinställt till fördelningsfliken: Vindkraft</t>
  </si>
  <si>
    <t>09310000-5707</t>
  </si>
  <si>
    <t>El - ursprungsmärkt, vind (över 500, upp till 2000 MWh årlig användning) Icke-hushåll, årsmedel</t>
  </si>
  <si>
    <t>09310000-5708</t>
  </si>
  <si>
    <t>El - ursprungsmärkt, vind (över 500, upp till 2000 MWh årlig användning) Icke-hushåll, medel januari-juni</t>
  </si>
  <si>
    <t>09310000-5709</t>
  </si>
  <si>
    <t>El - ursprungsmärkt, vind (över 500, upp till 2000 MWh årlig användning) Icke-hushåll, medel juli-december</t>
  </si>
  <si>
    <t>09310000-5710</t>
  </si>
  <si>
    <t>El - ursprungsmärkt, vind (över 2000, upp till 20 000 MWh årlig användning) Icke-hushåll, årsmedel</t>
  </si>
  <si>
    <t>09310000-5711</t>
  </si>
  <si>
    <t>El - ursprungsmärkt, vind (över 2000, upp till 20 000 MWh årlig användning) Icke-hushåll, medel januari-juni</t>
  </si>
  <si>
    <t>09310000-5712</t>
  </si>
  <si>
    <t>El - ursprungsmärkt, vind (över 2000, upp till 20 000 MWh årlig användning) Icke-hushåll, medel juli-december</t>
  </si>
  <si>
    <t>Klimatberäkning av inköp av el, ursprungsmärkt sol</t>
  </si>
  <si>
    <t>Infoga summan (kronor) för inköp av elektricitet av så kallad ursprungsmärkt sollcells-el , här i cell B9. Energiskatt ska vara med men OBSERVERA att nätavgifter INTE ska ingå.</t>
  </si>
  <si>
    <r>
      <t>Steg 6. Välj rader storlek på er årliga elanvänding (kWh) .                           Steg7. Välj rad för årsmedel                                           Steg 8. Skriv själv in</t>
    </r>
    <r>
      <rPr>
        <b/>
        <u val="singleAccounting"/>
        <sz val="12"/>
        <rFont val="Calibri"/>
        <family val="2"/>
        <scheme val="minor"/>
      </rPr>
      <t xml:space="preserve"> andel av</t>
    </r>
    <r>
      <rPr>
        <b/>
        <sz val="12"/>
        <rFont val="Calibri"/>
        <family val="2"/>
        <scheme val="minor"/>
      </rPr>
      <t xml:space="preserve"> total inköpssumma för elektricitet. Ange siffra mellan 0 och 1, i cellerna nedan på den/de rader ni valt i steg 7 och 8.</t>
    </r>
  </si>
  <si>
    <t>09310000-5008</t>
  </si>
  <si>
    <t>El från ny solcellsanläggning</t>
  </si>
  <si>
    <t>09310000-5801</t>
  </si>
  <si>
    <t>El - ursprungsmärkt, solceller (under 20 MWh årlig användning) Icke-hushåll, årsmedel</t>
  </si>
  <si>
    <t>Månadsfördelning november-mars, april-oktober kan vara intressantare än jan-jun, juli-dec, men statistik för sådan indelning av priser har inte kunnat återfinnas. Därför finns ingen månadsuppdelning för sol-el (på denna rad).</t>
  </si>
  <si>
    <t>Värde förinställt till fördelningsfliken: Solcells-el</t>
  </si>
  <si>
    <t>09310000-5804</t>
  </si>
  <si>
    <t>El - ursprungsmärkt, solceller (mellan 20 - 500 MWh årlig användning) Icke-hushåll, årsmedel</t>
  </si>
  <si>
    <t>09310000-5807</t>
  </si>
  <si>
    <t>El - ursprungsmärkt, solceller (över 500, upp till 2000 MWh årlig användning) Icke-hushåll, årsmedel</t>
  </si>
  <si>
    <t>09310000-5810</t>
  </si>
  <si>
    <t>El - ursprungsmärkt, solceller (över 2000, upp till 20 000 MWh årlig användning) Icke-hushåll, årsmedel</t>
  </si>
  <si>
    <t>Klimatberäkning av inköp av el av annat ursprung</t>
  </si>
  <si>
    <t>Steg 12</t>
  </si>
  <si>
    <t>Steg 17</t>
  </si>
  <si>
    <t>Steg 18</t>
  </si>
  <si>
    <t>Nedanstående (i cell p11) summa läggs in i Miljöspendanalysen på raden för defult på kategori Elektricitet (ändra ej i cellen, kopiera summan)</t>
  </si>
  <si>
    <t>Infoga summan (kronor) för inköp av elektricitet av sav annat ursprung , här i cell B9. Energiskatt ska vara med men OBSERVERA att nätavgifter INTE ska ingå.</t>
  </si>
  <si>
    <t>Beskrivning av mängd elanvändning, konsument, samt tidperiod</t>
  </si>
  <si>
    <t>Steg 5: Ange elens ursprung /källa</t>
  </si>
  <si>
    <t>Steg 6: Ange Klimatindikator     (kg CO2-e/kr)</t>
  </si>
  <si>
    <r>
      <t>Steg 13. Välj rader storlek på er årliga elanvänding (kWh) .                           Steg14. Välj rad för årsmedel ELLER er användning för månadsvis                                           Steg 15. Skriv själv in</t>
    </r>
    <r>
      <rPr>
        <b/>
        <u val="singleAccounting"/>
        <sz val="12"/>
        <rFont val="Calibri"/>
        <family val="2"/>
        <scheme val="minor"/>
      </rPr>
      <t xml:space="preserve"> andel av</t>
    </r>
    <r>
      <rPr>
        <b/>
        <sz val="12"/>
        <rFont val="Calibri"/>
        <family val="2"/>
        <scheme val="minor"/>
      </rPr>
      <t xml:space="preserve"> total INKÖPSSUMMA för elektricitet. Ange siffror i kronor, nedan. Sätt in värden på den/de rader ni valt i steg 13 och 14.</t>
    </r>
  </si>
  <si>
    <t>El av annat ursprung</t>
  </si>
  <si>
    <t>El (under 20 MWh årlig användning) Icke-hushåll, årsmedel</t>
  </si>
  <si>
    <t>El (under 20 MWh årlig användning) Icke-hushåll, medel januari-juni</t>
  </si>
  <si>
    <t>El (under 20 MWh årlig användning) Icke-hushåll, medel juli-december</t>
  </si>
  <si>
    <t>El (mellan 20 - 500 MWh årlig användning) Icke-hushåll, årsmedel</t>
  </si>
  <si>
    <t>El (mellan 20 - 500 MWh årlig användning) Icke-hushåll, medel januari-juni</t>
  </si>
  <si>
    <t>El (mellan 20 - 500 MWh årlig användning) Icke-hushåll, medel juli-december</t>
  </si>
  <si>
    <t>El (över 500, upp till 2000 MWh årlig användning) Icke-hushåll, årsmedel</t>
  </si>
  <si>
    <t>El (över 500, upp till 2000 MWh årlig användning) Icke-hushåll, medel januari-juni</t>
  </si>
  <si>
    <t>El (över 500, upp till 2000 MWh årlig användning) Icke-hushåll, medel juli-december</t>
  </si>
  <si>
    <t>El (över 2000, upp till 20 000 MWh årlig användning) Icke-hushåll, årsmedel</t>
  </si>
  <si>
    <t>El (över 2000, upp till 20 000 MWh årlig användning) Icke-hushåll, medel januari-juni</t>
  </si>
  <si>
    <t>El (över 2000, upp till 20 000 MWh årlig användning) Icke-hushåll, medel juli-december</t>
  </si>
  <si>
    <t>Steg 7: Beskriv mängd elanvändning, konsument, samt tidperiod</t>
  </si>
  <si>
    <t>Steg 8: Ange elens ursprung /källa</t>
  </si>
  <si>
    <t>Steg 9: Ange Klimatindikator     (kg CO2-e/kr)</t>
  </si>
  <si>
    <t>Steg 10, ange: Bas, år</t>
  </si>
  <si>
    <t>Steg 11, ange: Tillkommande information</t>
  </si>
  <si>
    <t xml:space="preserve">Steg 16. Skriv själv in andel av total inköpssumma för elektricitet. Ange siffror i kronor, på respektive rad nedan. </t>
  </si>
  <si>
    <t>Fördelningsnyckel, för elektricitet, till Miljöspendanalys (version 3, 2024-01-26)</t>
  </si>
  <si>
    <t>Miljöspendanalys, miljöindikatorer - fördelningsnycklar. Upphandlingsmyndigheten, Solna.</t>
  </si>
  <si>
    <t>Miljöspendanalys, miljöindikatorer - fördelningsnyckel elektricitet. IVL Svenska Miljöinstitutet, Göteborg.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</si>
</sst>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0.0000000000000000"/>
    <numFmt numFmtId="165" formatCode="_-* #,##0_-;\-* #,##0_-;_-* &quot;-&quot;??_-;_-@_-"/>
    <numFmt numFmtId="166" formatCode="_-* #,##0.0000000_-;\-* #,##0.0000000_-;_-* &quot;-&quot;??_-;_-@_-"/>
    <numFmt numFmtId="167" formatCode="_-* #,##0.00\ _k_r_-;\-* #,##0.00\ _k_r_-;_-* &quot;-&quot;???????\ _k_r_-;_-@_-"/>
    <numFmt numFmtId="168" formatCode="_-* #,##0.0000_-;\-* #,##0.0000_-;_-* &quot;-&quot;??_-;_-@_-"/>
    <numFmt numFmtId="169" formatCode="_-* #,##0.000_-;\-* #,##0.000_-;_-* &quot;-&quot;??_-;_-@_-"/>
    <numFmt numFmtId="170" formatCode="_-* #,##0.000000_-;\-* #,##0.000000_-;_-* &quot;-&quot;??_-;_-@_-"/>
    <numFmt numFmtId="171" formatCode="_-* #,##0.000000000_-;\-* #,##0.000000000_-;_-* &quot;-&quot;??_-;_-@_-"/>
    <numFmt numFmtId="172" formatCode="########0"/>
  </numFmts>
  <fonts count="39">
    <font>
      <sz val="11"/>
      <color theme="1"/>
      <name val="Calibri"/>
      <family val="2"/>
      <scheme val="minor"/>
    </font>
    <font>
      <sz val="11"/>
      <color theme="1"/>
      <name val="Calibri"/>
      <family val="2"/>
      <scheme val="minor"/>
    </font>
    <font>
      <sz val="11"/>
      <color rgb="FF3F3F76"/>
      <name val="Calibri"/>
      <family val="2"/>
      <scheme val="minor"/>
    </font>
    <font>
      <b/>
      <sz val="11"/>
      <color theme="1"/>
      <name val="Calibri"/>
      <family val="2"/>
      <scheme val="minor"/>
    </font>
    <font>
      <sz val="10"/>
      <name val="Arial"/>
      <family val="2"/>
    </font>
    <font>
      <sz val="11"/>
      <color theme="1" tint="0.34998626667073579"/>
      <name val="Calibri"/>
      <family val="2"/>
      <scheme val="minor"/>
    </font>
    <font>
      <sz val="11"/>
      <name val="Calibri"/>
      <family val="2"/>
      <scheme val="minor"/>
    </font>
    <font>
      <sz val="11"/>
      <color indexed="8"/>
      <name val="Calibri"/>
      <family val="2"/>
      <scheme val="minor"/>
    </font>
    <font>
      <b/>
      <sz val="14"/>
      <color indexed="8"/>
      <name val="Calibri"/>
      <family val="2"/>
      <scheme val="minor"/>
    </font>
    <font>
      <b/>
      <sz val="11"/>
      <color indexed="8"/>
      <name val="Calibri"/>
      <family val="2"/>
      <scheme val="minor"/>
    </font>
    <font>
      <b/>
      <sz val="12"/>
      <name val="Calibri"/>
      <family val="2"/>
      <scheme val="minor"/>
    </font>
    <font>
      <b/>
      <sz val="18"/>
      <color indexed="8"/>
      <name val="Calibri"/>
      <family val="2"/>
      <scheme val="minor"/>
    </font>
    <font>
      <sz val="12"/>
      <color indexed="8"/>
      <name val="Calibri"/>
      <family val="2"/>
      <scheme val="minor"/>
    </font>
    <font>
      <b/>
      <sz val="12"/>
      <color indexed="8"/>
      <name val="Calibri"/>
      <family val="2"/>
      <scheme val="minor"/>
    </font>
    <font>
      <u/>
      <sz val="11"/>
      <color theme="10"/>
      <name val="Calibri"/>
      <family val="2"/>
      <scheme val="minor"/>
    </font>
    <font>
      <b/>
      <sz val="16"/>
      <color theme="1"/>
      <name val="Calibri"/>
      <family val="2"/>
      <scheme val="minor"/>
    </font>
    <font>
      <sz val="12"/>
      <color theme="1"/>
      <name val="Calibri"/>
      <family val="2"/>
      <scheme val="minor"/>
    </font>
    <font>
      <b/>
      <sz val="12"/>
      <color theme="1"/>
      <name val="Calibri"/>
      <family val="2"/>
      <scheme val="minor"/>
    </font>
    <font>
      <i/>
      <sz val="11"/>
      <color theme="1"/>
      <name val="Calibri"/>
      <family val="2"/>
      <scheme val="minor"/>
    </font>
    <font>
      <sz val="10"/>
      <color theme="0" tint="-0.499984740745262"/>
      <name val="Arial"/>
      <family val="2"/>
    </font>
    <font>
      <sz val="11"/>
      <color theme="0" tint="-0.499984740745262"/>
      <name val="Calibri"/>
      <family val="2"/>
      <scheme val="minor"/>
    </font>
    <font>
      <sz val="10"/>
      <color indexed="8"/>
      <name val="Calibri"/>
      <family val="2"/>
      <scheme val="minor"/>
    </font>
    <font>
      <b/>
      <sz val="11"/>
      <color theme="1" tint="0.34998626667073579"/>
      <name val="Calibri"/>
      <family val="2"/>
      <scheme val="minor"/>
    </font>
    <font>
      <b/>
      <sz val="12"/>
      <color theme="1" tint="0.34998626667073579"/>
      <name val="Calibri"/>
      <family val="2"/>
      <scheme val="minor"/>
    </font>
    <font>
      <b/>
      <u val="singleAccounting"/>
      <sz val="12"/>
      <name val="Calibri"/>
      <family val="2"/>
      <scheme val="minor"/>
    </font>
    <font>
      <b/>
      <sz val="12"/>
      <name val="Sans"/>
    </font>
    <font>
      <b/>
      <sz val="10"/>
      <name val="Sans"/>
    </font>
    <font>
      <sz val="12"/>
      <name val="Sans"/>
    </font>
    <font>
      <b/>
      <sz val="16"/>
      <color indexed="8"/>
      <name val="Calibri"/>
      <family val="2"/>
      <scheme val="minor"/>
    </font>
    <font>
      <b/>
      <sz val="11"/>
      <name val="Calibri"/>
      <family val="2"/>
      <scheme val="minor"/>
    </font>
    <font>
      <b/>
      <sz val="12"/>
      <color rgb="FF000000"/>
      <name val="Calibri"/>
      <family val="2"/>
      <scheme val="minor"/>
    </font>
    <font>
      <b/>
      <sz val="11"/>
      <color rgb="FF000000"/>
      <name val="Calibri"/>
      <family val="2"/>
      <scheme val="minor"/>
    </font>
    <font>
      <b/>
      <sz val="16"/>
      <color rgb="FF000000"/>
      <name val="Calibri"/>
      <family val="2"/>
      <scheme val="minor"/>
    </font>
    <font>
      <sz val="16"/>
      <color rgb="FF000000"/>
      <name val="Calibri"/>
      <family val="2"/>
      <scheme val="minor"/>
    </font>
    <font>
      <sz val="14"/>
      <color rgb="FF000000"/>
      <name val="Calibri"/>
      <family val="2"/>
      <scheme val="minor"/>
    </font>
    <font>
      <b/>
      <sz val="20"/>
      <color theme="1"/>
      <name val="Calibri"/>
      <family val="2"/>
      <scheme val="minor"/>
    </font>
    <font>
      <vertAlign val="subscript"/>
      <sz val="12"/>
      <color theme="1"/>
      <name val="Calibri"/>
      <family val="2"/>
      <scheme val="minor"/>
    </font>
    <font>
      <sz val="11"/>
      <color rgb="FF000000"/>
      <name val="Calibri"/>
    </font>
    <font>
      <vertAlign val="subscript"/>
      <sz val="11"/>
      <color rgb="FF000000"/>
      <name val="Calibri"/>
    </font>
  </fonts>
  <fills count="11">
    <fill>
      <patternFill patternType="none"/>
    </fill>
    <fill>
      <patternFill patternType="gray125"/>
    </fill>
    <fill>
      <patternFill patternType="solid">
        <fgColor rgb="FFFFCC99"/>
      </patternFill>
    </fill>
    <fill>
      <patternFill patternType="solid">
        <fgColor theme="7"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rgb="FFFFFF00"/>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0" tint="-0.249977111117893"/>
        <bgColor indexed="64"/>
      </patternFill>
    </fill>
  </fills>
  <borders count="30">
    <border>
      <left/>
      <right/>
      <top/>
      <bottom/>
      <diagonal/>
    </border>
    <border>
      <left style="thin">
        <color rgb="FF7F7F7F"/>
      </left>
      <right style="thin">
        <color rgb="FF7F7F7F"/>
      </right>
      <top style="thin">
        <color rgb="FF7F7F7F"/>
      </top>
      <bottom style="thin">
        <color rgb="FF7F7F7F"/>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top/>
      <bottom style="medium">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0" fontId="2" fillId="2" borderId="1" applyNumberFormat="0" applyAlignment="0" applyProtection="0"/>
    <xf numFmtId="0" fontId="7" fillId="0" borderId="0"/>
    <xf numFmtId="0" fontId="14" fillId="0" borderId="0" applyNumberFormat="0" applyFill="0" applyBorder="0" applyAlignment="0" applyProtection="0"/>
  </cellStyleXfs>
  <cellXfs count="217">
    <xf numFmtId="0" fontId="0" fillId="0" borderId="0" xfId="0"/>
    <xf numFmtId="165" fontId="9" fillId="6" borderId="4" xfId="3" applyNumberFormat="1" applyFont="1" applyFill="1" applyBorder="1"/>
    <xf numFmtId="0" fontId="0" fillId="0" borderId="0" xfId="0" applyAlignment="1">
      <alignment horizontal="right"/>
    </xf>
    <xf numFmtId="0" fontId="2" fillId="0" borderId="0" xfId="2" applyFill="1" applyBorder="1"/>
    <xf numFmtId="0" fontId="8" fillId="3" borderId="0" xfId="3" applyFont="1" applyFill="1"/>
    <xf numFmtId="0" fontId="7" fillId="3" borderId="0" xfId="3" applyFill="1"/>
    <xf numFmtId="0" fontId="9" fillId="3" borderId="0" xfId="3" applyFont="1" applyFill="1"/>
    <xf numFmtId="43" fontId="7" fillId="5" borderId="4" xfId="1" applyFont="1" applyFill="1" applyBorder="1"/>
    <xf numFmtId="0" fontId="11" fillId="0" borderId="0" xfId="3" applyFont="1" applyAlignment="1">
      <alignment horizontal="left"/>
    </xf>
    <xf numFmtId="0" fontId="7" fillId="0" borderId="0" xfId="3"/>
    <xf numFmtId="0" fontId="7" fillId="0" borderId="0" xfId="3" applyAlignment="1">
      <alignment horizontal="left"/>
    </xf>
    <xf numFmtId="166" fontId="7" fillId="5" borderId="4" xfId="1" applyNumberFormat="1" applyFont="1" applyFill="1" applyBorder="1"/>
    <xf numFmtId="0" fontId="8" fillId="0" borderId="0" xfId="3" applyFont="1"/>
    <xf numFmtId="166" fontId="7" fillId="3" borderId="3" xfId="1" applyNumberFormat="1" applyFont="1" applyFill="1" applyBorder="1"/>
    <xf numFmtId="166" fontId="7" fillId="0" borderId="0" xfId="1" applyNumberFormat="1" applyFont="1"/>
    <xf numFmtId="0" fontId="0" fillId="5" borderId="0" xfId="0" applyFill="1"/>
    <xf numFmtId="164" fontId="5" fillId="5" borderId="0" xfId="0" applyNumberFormat="1" applyFont="1" applyFill="1"/>
    <xf numFmtId="0" fontId="5" fillId="5" borderId="0" xfId="0" applyFont="1" applyFill="1"/>
    <xf numFmtId="0" fontId="6" fillId="5" borderId="5" xfId="0" applyFont="1" applyFill="1" applyBorder="1"/>
    <xf numFmtId="0" fontId="4" fillId="5" borderId="5" xfId="0" applyFont="1" applyFill="1" applyBorder="1"/>
    <xf numFmtId="0" fontId="0" fillId="5" borderId="5" xfId="0" applyFill="1" applyBorder="1"/>
    <xf numFmtId="0" fontId="0" fillId="5" borderId="5" xfId="0" applyFill="1" applyBorder="1" applyAlignment="1">
      <alignment horizontal="center"/>
    </xf>
    <xf numFmtId="166" fontId="10" fillId="5" borderId="2" xfId="1" applyNumberFormat="1" applyFont="1" applyFill="1" applyBorder="1" applyAlignment="1" applyProtection="1">
      <alignment horizontal="left" wrapText="1"/>
      <protection locked="0"/>
    </xf>
    <xf numFmtId="166" fontId="10" fillId="3" borderId="2" xfId="1" applyNumberFormat="1" applyFont="1" applyFill="1" applyBorder="1" applyAlignment="1" applyProtection="1">
      <alignment horizontal="left" wrapText="1"/>
      <protection locked="0"/>
    </xf>
    <xf numFmtId="0" fontId="0" fillId="3" borderId="0" xfId="0" applyFill="1"/>
    <xf numFmtId="0" fontId="0" fillId="3" borderId="2" xfId="0" applyFill="1" applyBorder="1"/>
    <xf numFmtId="0" fontId="9" fillId="3" borderId="2" xfId="3" applyFont="1" applyFill="1" applyBorder="1" applyAlignment="1">
      <alignment wrapText="1"/>
    </xf>
    <xf numFmtId="0" fontId="9" fillId="5" borderId="0" xfId="3" applyFont="1" applyFill="1" applyAlignment="1">
      <alignment wrapText="1"/>
    </xf>
    <xf numFmtId="0" fontId="3" fillId="5" borderId="0" xfId="0" applyFont="1" applyFill="1"/>
    <xf numFmtId="43" fontId="7" fillId="3" borderId="4" xfId="1" applyFont="1" applyFill="1" applyBorder="1"/>
    <xf numFmtId="43" fontId="0" fillId="3" borderId="6" xfId="1" applyFont="1" applyFill="1" applyBorder="1"/>
    <xf numFmtId="43" fontId="0" fillId="5" borderId="0" xfId="1" applyFont="1" applyFill="1"/>
    <xf numFmtId="167" fontId="7" fillId="5" borderId="5" xfId="3" applyNumberFormat="1" applyFill="1" applyBorder="1"/>
    <xf numFmtId="167" fontId="7" fillId="4" borderId="0" xfId="3" applyNumberFormat="1" applyFill="1"/>
    <xf numFmtId="43" fontId="7" fillId="5" borderId="0" xfId="1" applyFont="1" applyFill="1" applyBorder="1"/>
    <xf numFmtId="165" fontId="12" fillId="5" borderId="0" xfId="1" applyNumberFormat="1" applyFont="1" applyFill="1" applyBorder="1"/>
    <xf numFmtId="43" fontId="7" fillId="5" borderId="5" xfId="1" applyFont="1" applyFill="1" applyBorder="1"/>
    <xf numFmtId="0" fontId="15" fillId="0" borderId="0" xfId="0" applyFont="1"/>
    <xf numFmtId="0" fontId="16" fillId="0" borderId="0" xfId="0" applyFont="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3" fillId="0" borderId="0" xfId="0" applyFont="1"/>
    <xf numFmtId="0" fontId="17" fillId="0" borderId="0" xfId="0" applyFont="1"/>
    <xf numFmtId="167" fontId="7" fillId="5" borderId="0" xfId="3" applyNumberFormat="1" applyFill="1"/>
    <xf numFmtId="43" fontId="0" fillId="3" borderId="5" xfId="1" applyFont="1" applyFill="1" applyBorder="1"/>
    <xf numFmtId="169" fontId="7" fillId="0" borderId="0" xfId="1" applyNumberFormat="1" applyFont="1" applyFill="1" applyBorder="1"/>
    <xf numFmtId="43" fontId="2" fillId="0" borderId="0" xfId="2" applyNumberFormat="1" applyFill="1" applyBorder="1"/>
    <xf numFmtId="0" fontId="14" fillId="0" borderId="0" xfId="4"/>
    <xf numFmtId="0" fontId="18" fillId="0" borderId="13" xfId="0" applyFont="1" applyBorder="1"/>
    <xf numFmtId="0" fontId="0" fillId="0" borderId="14" xfId="0" applyBorder="1"/>
    <xf numFmtId="0" fontId="8" fillId="7" borderId="0" xfId="3" applyFont="1" applyFill="1" applyAlignment="1">
      <alignment horizontal="left"/>
    </xf>
    <xf numFmtId="0" fontId="7" fillId="3" borderId="0" xfId="3" applyFill="1" applyAlignment="1">
      <alignment wrapText="1"/>
    </xf>
    <xf numFmtId="0" fontId="9" fillId="3" borderId="0" xfId="3" applyFont="1" applyFill="1" applyAlignment="1">
      <alignment vertical="top" wrapText="1"/>
    </xf>
    <xf numFmtId="0" fontId="0" fillId="0" borderId="0" xfId="1" applyNumberFormat="1" applyFont="1" applyFill="1"/>
    <xf numFmtId="0" fontId="0" fillId="0" borderId="0" xfId="1" applyNumberFormat="1" applyFont="1" applyFill="1" applyBorder="1"/>
    <xf numFmtId="0" fontId="10" fillId="5" borderId="2" xfId="1" applyNumberFormat="1" applyFont="1" applyFill="1" applyBorder="1" applyAlignment="1" applyProtection="1">
      <alignment horizontal="left" wrapText="1"/>
      <protection locked="0"/>
    </xf>
    <xf numFmtId="0" fontId="5" fillId="5" borderId="0" xfId="1" applyNumberFormat="1" applyFont="1" applyFill="1"/>
    <xf numFmtId="0" fontId="0" fillId="5" borderId="0" xfId="1" applyNumberFormat="1" applyFont="1" applyFill="1"/>
    <xf numFmtId="0" fontId="0" fillId="0" borderId="0" xfId="1" applyNumberFormat="1" applyFont="1"/>
    <xf numFmtId="0" fontId="0" fillId="5" borderId="5" xfId="1" applyNumberFormat="1" applyFont="1" applyFill="1" applyBorder="1" applyAlignment="1">
      <alignment horizontal="center"/>
    </xf>
    <xf numFmtId="0" fontId="3" fillId="5" borderId="5" xfId="1" applyNumberFormat="1" applyFont="1" applyFill="1" applyBorder="1" applyAlignment="1">
      <alignment horizontal="center"/>
    </xf>
    <xf numFmtId="0" fontId="19" fillId="5" borderId="5" xfId="0" applyFont="1" applyFill="1" applyBorder="1"/>
    <xf numFmtId="0" fontId="20" fillId="5" borderId="5" xfId="0" applyFont="1" applyFill="1" applyBorder="1"/>
    <xf numFmtId="0" fontId="20" fillId="5" borderId="5" xfId="1" applyNumberFormat="1" applyFont="1" applyFill="1" applyBorder="1" applyAlignment="1">
      <alignment horizontal="center"/>
    </xf>
    <xf numFmtId="0" fontId="20" fillId="5" borderId="5" xfId="0" applyFont="1" applyFill="1" applyBorder="1" applyAlignment="1">
      <alignment horizontal="center"/>
    </xf>
    <xf numFmtId="0" fontId="1" fillId="5" borderId="5" xfId="1" applyNumberFormat="1" applyFont="1" applyFill="1" applyBorder="1" applyAlignment="1">
      <alignment horizontal="center"/>
    </xf>
    <xf numFmtId="170" fontId="0" fillId="0" borderId="0" xfId="0" applyNumberFormat="1"/>
    <xf numFmtId="170" fontId="10" fillId="5" borderId="2" xfId="1" applyNumberFormat="1" applyFont="1" applyFill="1" applyBorder="1" applyAlignment="1" applyProtection="1">
      <alignment horizontal="left" wrapText="1"/>
      <protection locked="0"/>
    </xf>
    <xf numFmtId="170" fontId="5" fillId="5" borderId="0" xfId="0" applyNumberFormat="1" applyFont="1" applyFill="1"/>
    <xf numFmtId="170" fontId="0" fillId="5" borderId="5" xfId="0" applyNumberFormat="1" applyFill="1" applyBorder="1"/>
    <xf numFmtId="170" fontId="20" fillId="5" borderId="5" xfId="0" applyNumberFormat="1" applyFont="1" applyFill="1" applyBorder="1"/>
    <xf numFmtId="170" fontId="0" fillId="5" borderId="0" xfId="0" applyNumberFormat="1" applyFill="1"/>
    <xf numFmtId="43" fontId="0" fillId="5" borderId="14" xfId="1" applyFont="1" applyFill="1" applyBorder="1"/>
    <xf numFmtId="43" fontId="7" fillId="5" borderId="14" xfId="1" applyFont="1" applyFill="1" applyBorder="1"/>
    <xf numFmtId="165" fontId="12" fillId="5" borderId="14" xfId="1" applyNumberFormat="1" applyFont="1" applyFill="1" applyBorder="1"/>
    <xf numFmtId="43" fontId="0" fillId="8" borderId="6" xfId="1" applyFont="1" applyFill="1" applyBorder="1"/>
    <xf numFmtId="43" fontId="0" fillId="8" borderId="5" xfId="1" applyFont="1" applyFill="1" applyBorder="1"/>
    <xf numFmtId="43" fontId="0" fillId="8" borderId="16" xfId="1" applyFont="1" applyFill="1" applyBorder="1"/>
    <xf numFmtId="43" fontId="0" fillId="8" borderId="17" xfId="1" applyFont="1" applyFill="1" applyBorder="1"/>
    <xf numFmtId="43" fontId="7" fillId="5" borderId="17" xfId="1" applyFont="1" applyFill="1" applyBorder="1"/>
    <xf numFmtId="43" fontId="7" fillId="5" borderId="15" xfId="1" applyFont="1" applyFill="1" applyBorder="1"/>
    <xf numFmtId="165" fontId="12" fillId="5" borderId="15" xfId="1" applyNumberFormat="1" applyFont="1" applyFill="1" applyBorder="1"/>
    <xf numFmtId="168" fontId="12" fillId="5" borderId="0" xfId="1" applyNumberFormat="1" applyFont="1" applyFill="1" applyBorder="1"/>
    <xf numFmtId="43" fontId="0" fillId="5" borderId="0" xfId="1" applyFont="1" applyFill="1" applyBorder="1"/>
    <xf numFmtId="43" fontId="0" fillId="5" borderId="18" xfId="1" applyFont="1" applyFill="1" applyBorder="1"/>
    <xf numFmtId="43" fontId="0" fillId="5" borderId="15" xfId="1" applyFont="1" applyFill="1" applyBorder="1"/>
    <xf numFmtId="0" fontId="7" fillId="5" borderId="0" xfId="3" applyFill="1" applyAlignment="1">
      <alignment horizontal="left"/>
    </xf>
    <xf numFmtId="0" fontId="9" fillId="5" borderId="0" xfId="3" applyFont="1" applyFill="1"/>
    <xf numFmtId="0" fontId="7" fillId="5" borderId="0" xfId="3" applyFill="1"/>
    <xf numFmtId="0" fontId="23" fillId="5" borderId="0" xfId="0" applyFont="1" applyFill="1"/>
    <xf numFmtId="0" fontId="22" fillId="5" borderId="0" xfId="0" applyFont="1" applyFill="1"/>
    <xf numFmtId="0" fontId="9" fillId="5" borderId="0" xfId="3" applyFont="1" applyFill="1" applyAlignment="1">
      <alignment horizontal="center" vertical="center"/>
    </xf>
    <xf numFmtId="0" fontId="3" fillId="5" borderId="0" xfId="0" applyFont="1" applyFill="1" applyAlignment="1">
      <alignment horizontal="center" vertical="center"/>
    </xf>
    <xf numFmtId="43" fontId="7" fillId="9" borderId="4" xfId="1" applyFont="1" applyFill="1" applyBorder="1"/>
    <xf numFmtId="0" fontId="0" fillId="5" borderId="0" xfId="0" applyFill="1" applyAlignment="1">
      <alignment vertical="top" wrapText="1"/>
    </xf>
    <xf numFmtId="170" fontId="0" fillId="5" borderId="0" xfId="0" applyNumberFormat="1" applyFill="1" applyAlignment="1">
      <alignment vertical="top" wrapText="1"/>
    </xf>
    <xf numFmtId="0" fontId="3" fillId="3" borderId="0" xfId="0" applyFont="1" applyFill="1"/>
    <xf numFmtId="0" fontId="10" fillId="3" borderId="2" xfId="1" quotePrefix="1" applyNumberFormat="1" applyFont="1" applyFill="1" applyBorder="1" applyAlignment="1" applyProtection="1">
      <alignment horizontal="left" vertical="center" wrapText="1"/>
      <protection locked="0"/>
    </xf>
    <xf numFmtId="0" fontId="7" fillId="3" borderId="0" xfId="3" applyFill="1" applyAlignment="1">
      <alignment vertical="top" wrapText="1"/>
    </xf>
    <xf numFmtId="0" fontId="1" fillId="5" borderId="5" xfId="1" applyNumberFormat="1" applyFont="1" applyFill="1" applyBorder="1" applyAlignment="1">
      <alignment horizontal="left" vertical="top" wrapText="1"/>
    </xf>
    <xf numFmtId="0" fontId="0" fillId="0" borderId="0" xfId="1" applyNumberFormat="1" applyFont="1" applyAlignment="1">
      <alignment wrapText="1"/>
    </xf>
    <xf numFmtId="0" fontId="0" fillId="0" borderId="0" xfId="1" applyNumberFormat="1" applyFont="1" applyFill="1" applyAlignment="1">
      <alignment wrapText="1"/>
    </xf>
    <xf numFmtId="0" fontId="0" fillId="0" borderId="0" xfId="1" applyNumberFormat="1" applyFont="1" applyFill="1" applyBorder="1" applyAlignment="1">
      <alignment wrapText="1"/>
    </xf>
    <xf numFmtId="0" fontId="5" fillId="5" borderId="0" xfId="1" applyNumberFormat="1" applyFont="1" applyFill="1" applyAlignment="1">
      <alignment wrapText="1"/>
    </xf>
    <xf numFmtId="0" fontId="0" fillId="5" borderId="5" xfId="1" applyNumberFormat="1" applyFont="1" applyFill="1" applyBorder="1" applyAlignment="1">
      <alignment horizontal="center" wrapText="1"/>
    </xf>
    <xf numFmtId="0" fontId="1" fillId="5" borderId="5" xfId="1" applyNumberFormat="1" applyFont="1" applyFill="1" applyBorder="1" applyAlignment="1">
      <alignment horizontal="center" wrapText="1"/>
    </xf>
    <xf numFmtId="0" fontId="0" fillId="5" borderId="0" xfId="1" applyNumberFormat="1" applyFont="1" applyFill="1" applyAlignment="1">
      <alignment wrapText="1"/>
    </xf>
    <xf numFmtId="0" fontId="0" fillId="0" borderId="5" xfId="0" applyBorder="1"/>
    <xf numFmtId="0" fontId="21" fillId="5" borderId="0" xfId="3" applyFont="1" applyFill="1" applyAlignment="1">
      <alignment vertical="top" wrapText="1"/>
    </xf>
    <xf numFmtId="171" fontId="9" fillId="0" borderId="0" xfId="1" applyNumberFormat="1" applyFont="1" applyFill="1"/>
    <xf numFmtId="166" fontId="9" fillId="5" borderId="4" xfId="1" applyNumberFormat="1" applyFont="1" applyFill="1" applyBorder="1"/>
    <xf numFmtId="166" fontId="9" fillId="3" borderId="3" xfId="1" applyNumberFormat="1" applyFont="1" applyFill="1" applyBorder="1"/>
    <xf numFmtId="0" fontId="7" fillId="0" borderId="0" xfId="3" applyAlignment="1">
      <alignment wrapText="1"/>
    </xf>
    <xf numFmtId="1" fontId="7" fillId="3" borderId="0" xfId="3" applyNumberFormat="1" applyFill="1"/>
    <xf numFmtId="166" fontId="7" fillId="3" borderId="0" xfId="1" applyNumberFormat="1" applyFont="1" applyFill="1"/>
    <xf numFmtId="0" fontId="0" fillId="0" borderId="0" xfId="0" applyAlignment="1">
      <alignment wrapText="1"/>
    </xf>
    <xf numFmtId="0" fontId="9" fillId="3" borderId="0" xfId="3" applyFont="1" applyFill="1" applyAlignment="1">
      <alignment wrapText="1"/>
    </xf>
    <xf numFmtId="0" fontId="3" fillId="5" borderId="0" xfId="0" applyFont="1" applyFill="1" applyAlignment="1">
      <alignment horizontal="center" vertical="center" wrapText="1"/>
    </xf>
    <xf numFmtId="43" fontId="7" fillId="9" borderId="4" xfId="1" applyFont="1" applyFill="1" applyBorder="1" applyAlignment="1">
      <alignment horizontal="center"/>
    </xf>
    <xf numFmtId="0" fontId="29" fillId="5" borderId="0" xfId="0" applyFont="1" applyFill="1"/>
    <xf numFmtId="0" fontId="4" fillId="10" borderId="5" xfId="0" applyFont="1" applyFill="1" applyBorder="1"/>
    <xf numFmtId="0" fontId="3" fillId="10" borderId="5" xfId="0" applyFont="1" applyFill="1" applyBorder="1"/>
    <xf numFmtId="170" fontId="0" fillId="10" borderId="5" xfId="0" applyNumberFormat="1" applyFill="1" applyBorder="1"/>
    <xf numFmtId="0" fontId="3" fillId="10" borderId="5" xfId="1" applyNumberFormat="1" applyFont="1" applyFill="1" applyBorder="1" applyAlignment="1">
      <alignment horizontal="center"/>
    </xf>
    <xf numFmtId="0" fontId="1" fillId="10" borderId="5" xfId="1" applyNumberFormat="1" applyFont="1" applyFill="1" applyBorder="1" applyAlignment="1">
      <alignment horizontal="left" vertical="top" wrapText="1"/>
    </xf>
    <xf numFmtId="0" fontId="0" fillId="10" borderId="5" xfId="0" applyFill="1" applyBorder="1" applyAlignment="1">
      <alignment horizontal="center"/>
    </xf>
    <xf numFmtId="0" fontId="0" fillId="10" borderId="5" xfId="0" applyFill="1" applyBorder="1" applyAlignment="1">
      <alignment horizontal="right"/>
    </xf>
    <xf numFmtId="0" fontId="6" fillId="10" borderId="5" xfId="0" applyFont="1" applyFill="1" applyBorder="1" applyAlignment="1">
      <alignment horizontal="right"/>
    </xf>
    <xf numFmtId="0" fontId="25" fillId="0" borderId="0" xfId="3" applyFont="1" applyAlignment="1" applyProtection="1">
      <alignment horizontal="left" wrapText="1"/>
      <protection locked="0"/>
    </xf>
    <xf numFmtId="172" fontId="26" fillId="0" borderId="0" xfId="3" applyNumberFormat="1" applyFont="1" applyAlignment="1">
      <alignment horizontal="left" vertical="center"/>
    </xf>
    <xf numFmtId="0" fontId="27" fillId="0" borderId="0" xfId="3" applyFont="1" applyAlignment="1">
      <alignment vertical="center"/>
    </xf>
    <xf numFmtId="0" fontId="27" fillId="5" borderId="13" xfId="3" applyFont="1" applyFill="1" applyBorder="1" applyAlignment="1">
      <alignment vertical="center"/>
    </xf>
    <xf numFmtId="0" fontId="27" fillId="5" borderId="4" xfId="3" applyFont="1" applyFill="1" applyBorder="1" applyAlignment="1">
      <alignment vertical="center"/>
    </xf>
    <xf numFmtId="0" fontId="7" fillId="3" borderId="0" xfId="3" applyFill="1" applyAlignment="1">
      <alignment horizontal="center"/>
    </xf>
    <xf numFmtId="166" fontId="7" fillId="3" borderId="0" xfId="1" applyNumberFormat="1" applyFont="1" applyFill="1" applyBorder="1" applyAlignment="1">
      <alignment vertical="center"/>
    </xf>
    <xf numFmtId="0" fontId="28" fillId="3" borderId="0" xfId="3" applyFont="1" applyFill="1" applyAlignment="1">
      <alignment wrapText="1"/>
    </xf>
    <xf numFmtId="0" fontId="27" fillId="3" borderId="4" xfId="3" applyFont="1" applyFill="1" applyBorder="1" applyAlignment="1">
      <alignment vertical="center"/>
    </xf>
    <xf numFmtId="0" fontId="28" fillId="3" borderId="0" xfId="3" applyFont="1" applyFill="1"/>
    <xf numFmtId="0" fontId="31" fillId="3" borderId="0" xfId="3" applyFont="1" applyFill="1" applyAlignment="1">
      <alignment wrapText="1"/>
    </xf>
    <xf numFmtId="0" fontId="9" fillId="3" borderId="20" xfId="3" applyFont="1" applyFill="1" applyBorder="1" applyAlignment="1">
      <alignment wrapText="1"/>
    </xf>
    <xf numFmtId="0" fontId="0" fillId="3" borderId="5" xfId="0" applyFill="1" applyBorder="1"/>
    <xf numFmtId="170" fontId="0" fillId="3" borderId="5" xfId="0" applyNumberFormat="1" applyFill="1" applyBorder="1"/>
    <xf numFmtId="0" fontId="3" fillId="3" borderId="5" xfId="1" applyNumberFormat="1" applyFont="1" applyFill="1" applyBorder="1" applyAlignment="1">
      <alignment horizontal="center"/>
    </xf>
    <xf numFmtId="0" fontId="4" fillId="5" borderId="0" xfId="0" applyFont="1" applyFill="1"/>
    <xf numFmtId="0" fontId="3" fillId="5" borderId="0" xfId="1" applyNumberFormat="1" applyFont="1" applyFill="1" applyBorder="1" applyAlignment="1">
      <alignment horizontal="center"/>
    </xf>
    <xf numFmtId="0" fontId="1" fillId="5" borderId="0" xfId="1" applyNumberFormat="1" applyFont="1" applyFill="1" applyBorder="1" applyAlignment="1">
      <alignment horizontal="left" vertical="top" wrapText="1"/>
    </xf>
    <xf numFmtId="166" fontId="10" fillId="5" borderId="0" xfId="1" applyNumberFormat="1" applyFont="1" applyFill="1" applyBorder="1" applyAlignment="1" applyProtection="1">
      <alignment horizontal="left" wrapText="1"/>
      <protection locked="0"/>
    </xf>
    <xf numFmtId="0" fontId="1" fillId="3" borderId="5" xfId="1" applyNumberFormat="1" applyFont="1" applyFill="1" applyBorder="1" applyAlignment="1">
      <alignment horizontal="left" vertical="top" wrapText="1"/>
    </xf>
    <xf numFmtId="0" fontId="1" fillId="3" borderId="5" xfId="1" applyNumberFormat="1" applyFont="1" applyFill="1" applyBorder="1" applyAlignment="1">
      <alignment horizontal="center" wrapText="1"/>
    </xf>
    <xf numFmtId="0" fontId="28" fillId="5" borderId="0" xfId="3" applyFont="1" applyFill="1"/>
    <xf numFmtId="171" fontId="9" fillId="5" borderId="0" xfId="1" applyNumberFormat="1" applyFont="1" applyFill="1"/>
    <xf numFmtId="0" fontId="8" fillId="5" borderId="0" xfId="3" applyFont="1" applyFill="1"/>
    <xf numFmtId="0" fontId="28" fillId="5" borderId="0" xfId="3" applyFont="1" applyFill="1" applyAlignment="1">
      <alignment wrapText="1"/>
    </xf>
    <xf numFmtId="0" fontId="7" fillId="5" borderId="21" xfId="3" applyFill="1" applyBorder="1"/>
    <xf numFmtId="0" fontId="7" fillId="5" borderId="16" xfId="3" applyFill="1" applyBorder="1"/>
    <xf numFmtId="0" fontId="7" fillId="5" borderId="6" xfId="3" applyFill="1" applyBorder="1"/>
    <xf numFmtId="0" fontId="18" fillId="0" borderId="23" xfId="0" applyFont="1" applyBorder="1"/>
    <xf numFmtId="0" fontId="0" fillId="0" borderId="22" xfId="0" applyBorder="1"/>
    <xf numFmtId="0" fontId="0" fillId="0" borderId="18" xfId="0" applyBorder="1"/>
    <xf numFmtId="0" fontId="0" fillId="0" borderId="15" xfId="0" applyBorder="1"/>
    <xf numFmtId="0" fontId="14" fillId="0" borderId="0" xfId="4" applyBorder="1"/>
    <xf numFmtId="0" fontId="18" fillId="0" borderId="0" xfId="0" applyFont="1"/>
    <xf numFmtId="43" fontId="9" fillId="6" borderId="4" xfId="1" applyFont="1" applyFill="1" applyBorder="1"/>
    <xf numFmtId="43" fontId="12" fillId="5" borderId="17" xfId="1" applyFont="1" applyFill="1" applyBorder="1"/>
    <xf numFmtId="43" fontId="12" fillId="5" borderId="5" xfId="1" applyFont="1" applyFill="1" applyBorder="1"/>
    <xf numFmtId="43" fontId="13" fillId="6" borderId="4" xfId="1" applyFont="1" applyFill="1" applyBorder="1"/>
    <xf numFmtId="43" fontId="9" fillId="5" borderId="4" xfId="1" applyFont="1" applyFill="1" applyBorder="1"/>
    <xf numFmtId="43" fontId="7" fillId="4" borderId="4" xfId="1" applyFont="1" applyFill="1" applyBorder="1"/>
    <xf numFmtId="43" fontId="27" fillId="3" borderId="4" xfId="1" applyFont="1" applyFill="1" applyBorder="1" applyAlignment="1">
      <alignment vertical="center"/>
    </xf>
    <xf numFmtId="43" fontId="7" fillId="3" borderId="0" xfId="1" applyFont="1" applyFill="1" applyBorder="1"/>
    <xf numFmtId="43" fontId="7" fillId="3" borderId="0" xfId="1" applyFont="1" applyFill="1" applyBorder="1" applyAlignment="1">
      <alignment horizontal="center"/>
    </xf>
    <xf numFmtId="168" fontId="12" fillId="5" borderId="17" xfId="1" applyNumberFormat="1" applyFont="1" applyFill="1" applyBorder="1"/>
    <xf numFmtId="168" fontId="12" fillId="5" borderId="14" xfId="1" applyNumberFormat="1" applyFont="1" applyFill="1" applyBorder="1"/>
    <xf numFmtId="168" fontId="0" fillId="5" borderId="0" xfId="1" applyNumberFormat="1" applyFont="1" applyFill="1"/>
    <xf numFmtId="168" fontId="7" fillId="5" borderId="5" xfId="1" applyNumberFormat="1" applyFont="1" applyFill="1" applyBorder="1"/>
    <xf numFmtId="168" fontId="13" fillId="6" borderId="4" xfId="1" applyNumberFormat="1" applyFont="1" applyFill="1" applyBorder="1"/>
    <xf numFmtId="168" fontId="9" fillId="6" borderId="4" xfId="1" applyNumberFormat="1" applyFont="1" applyFill="1" applyBorder="1"/>
    <xf numFmtId="168" fontId="7" fillId="5" borderId="4" xfId="1" applyNumberFormat="1" applyFont="1" applyFill="1" applyBorder="1"/>
    <xf numFmtId="168" fontId="7" fillId="3" borderId="0" xfId="1" applyNumberFormat="1" applyFont="1" applyFill="1" applyBorder="1"/>
    <xf numFmtId="168" fontId="7" fillId="3" borderId="0" xfId="3" applyNumberFormat="1" applyFill="1"/>
    <xf numFmtId="168" fontId="12" fillId="5" borderId="5" xfId="1" applyNumberFormat="1" applyFont="1" applyFill="1" applyBorder="1"/>
    <xf numFmtId="168" fontId="0" fillId="8" borderId="5" xfId="1" applyNumberFormat="1" applyFont="1" applyFill="1" applyBorder="1"/>
    <xf numFmtId="168" fontId="0" fillId="3" borderId="6" xfId="1" applyNumberFormat="1" applyFont="1" applyFill="1" applyBorder="1"/>
    <xf numFmtId="168" fontId="0" fillId="8" borderId="6" xfId="1" applyNumberFormat="1" applyFont="1" applyFill="1" applyBorder="1"/>
    <xf numFmtId="170" fontId="0" fillId="3" borderId="6" xfId="1" applyNumberFormat="1" applyFont="1" applyFill="1" applyBorder="1"/>
    <xf numFmtId="170" fontId="0" fillId="3" borderId="5" xfId="1" applyNumberFormat="1" applyFont="1" applyFill="1" applyBorder="1"/>
    <xf numFmtId="0" fontId="32" fillId="5" borderId="24" xfId="3" applyFont="1" applyFill="1" applyBorder="1" applyAlignment="1">
      <alignment wrapText="1"/>
    </xf>
    <xf numFmtId="0" fontId="30" fillId="5" borderId="19" xfId="3" applyFont="1" applyFill="1" applyBorder="1" applyAlignment="1">
      <alignment wrapText="1"/>
    </xf>
    <xf numFmtId="0" fontId="7" fillId="5" borderId="19" xfId="3" applyFill="1" applyBorder="1"/>
    <xf numFmtId="0" fontId="13" fillId="5" borderId="19" xfId="3" applyFont="1" applyFill="1" applyBorder="1" applyAlignment="1">
      <alignment wrapText="1"/>
    </xf>
    <xf numFmtId="0" fontId="7" fillId="5" borderId="25" xfId="3" applyFill="1" applyBorder="1"/>
    <xf numFmtId="0" fontId="7" fillId="5" borderId="26" xfId="3" applyFill="1" applyBorder="1"/>
    <xf numFmtId="0" fontId="7" fillId="5" borderId="27" xfId="3" applyFill="1" applyBorder="1"/>
    <xf numFmtId="0" fontId="7" fillId="5" borderId="28" xfId="3" applyFill="1" applyBorder="1"/>
    <xf numFmtId="0" fontId="7" fillId="5" borderId="20" xfId="3" applyFill="1" applyBorder="1"/>
    <xf numFmtId="0" fontId="7" fillId="5" borderId="20" xfId="3" applyFill="1" applyBorder="1" applyAlignment="1">
      <alignment vertical="top" wrapText="1"/>
    </xf>
    <xf numFmtId="0" fontId="7" fillId="5" borderId="29" xfId="3" applyFill="1" applyBorder="1"/>
    <xf numFmtId="0" fontId="35" fillId="0" borderId="0" xfId="0" applyFont="1"/>
    <xf numFmtId="0" fontId="3" fillId="0" borderId="0" xfId="0" quotePrefix="1" applyFont="1"/>
    <xf numFmtId="0" fontId="9" fillId="5" borderId="0" xfId="3" applyFont="1" applyFill="1" applyAlignment="1">
      <alignment vertical="top" wrapText="1"/>
    </xf>
    <xf numFmtId="0" fontId="37" fillId="0" borderId="0" xfId="3" applyFont="1" applyAlignment="1">
      <alignment horizontal="left"/>
    </xf>
    <xf numFmtId="14" fontId="0" fillId="0" borderId="14" xfId="0" applyNumberFormat="1" applyBorder="1"/>
    <xf numFmtId="14" fontId="0" fillId="0" borderId="22" xfId="0" applyNumberFormat="1" applyBorder="1"/>
    <xf numFmtId="0" fontId="9" fillId="3" borderId="19" xfId="3" applyFont="1" applyFill="1" applyBorder="1" applyAlignment="1">
      <alignment wrapText="1"/>
    </xf>
    <xf numFmtId="0" fontId="9" fillId="3" borderId="0" xfId="3" applyFont="1" applyFill="1" applyAlignment="1">
      <alignment wrapText="1"/>
    </xf>
    <xf numFmtId="0" fontId="9" fillId="3" borderId="20" xfId="3" applyFont="1" applyFill="1" applyBorder="1" applyAlignment="1">
      <alignment wrapText="1"/>
    </xf>
    <xf numFmtId="0" fontId="13" fillId="5" borderId="0" xfId="3" applyFont="1" applyFill="1" applyAlignment="1">
      <alignment wrapText="1"/>
    </xf>
    <xf numFmtId="0" fontId="0" fillId="0" borderId="0" xfId="0" applyAlignment="1">
      <alignment wrapText="1"/>
    </xf>
    <xf numFmtId="0" fontId="0" fillId="0" borderId="27" xfId="0" applyBorder="1" applyAlignment="1">
      <alignment wrapText="1"/>
    </xf>
    <xf numFmtId="0" fontId="21" fillId="5" borderId="0" xfId="3" applyFont="1" applyFill="1" applyAlignment="1">
      <alignment vertical="top" wrapText="1"/>
    </xf>
    <xf numFmtId="0" fontId="0" fillId="5" borderId="0" xfId="0" applyFill="1" applyAlignment="1">
      <alignment vertical="top" wrapText="1"/>
    </xf>
    <xf numFmtId="0" fontId="3" fillId="0" borderId="0" xfId="0" applyFont="1" applyAlignment="1">
      <alignment wrapText="1"/>
    </xf>
    <xf numFmtId="0" fontId="3" fillId="0" borderId="2" xfId="0" applyFont="1" applyBorder="1" applyAlignment="1">
      <alignment wrapText="1"/>
    </xf>
  </cellXfs>
  <cellStyles count="5">
    <cellStyle name="Hyperlänk" xfId="4" builtinId="8"/>
    <cellStyle name="Indata" xfId="2" builtinId="20"/>
    <cellStyle name="Normal" xfId="0" builtinId="0"/>
    <cellStyle name="Normal 3" xfId="3" xr:uid="{B8A3B547-3D0D-4815-9908-B72344BF02C0}"/>
    <cellStyle name="Tusental" xfId="1" builtinId="3"/>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vgregion.se\Hem\GOT-T\tholi\Mina%20dokument\2016\VGR%20Leverant&#246;rstrohet\Leverant&#246;rsj&#228;garna\T2\0705%20Signallista%202016%20Avtal%20matchar%20ej%20-%20VGR%20all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pport"/>
      <sheetName val="Fyll i här Arbetslista"/>
      <sheetName val="VGR strat"/>
      <sheetName val="Adm tjänster"/>
      <sheetName val="Diagnostik"/>
      <sheetName val="HoS-tjänster"/>
      <sheetName val="HSN"/>
      <sheetName val="Indiekt mat o tj"/>
      <sheetName val="IT"/>
      <sheetName val="Läkemedel"/>
      <sheetName val="Med teknik"/>
      <sheetName val="Tandvård"/>
      <sheetName val="Tillväxt och utv"/>
      <sheetName val="Företrädare"/>
      <sheetName val="Signallista QV 20160701"/>
      <sheetName val="Cognos_Office_Connection_Cache"/>
      <sheetName val="Bas"/>
      <sheetName val="Inyett_Branscher_Detaljerat"/>
      <sheetName val="Fyll i här Arbetslista (3)"/>
      <sheetName val="SNI5"/>
      <sheetName val="Leverantörer"/>
      <sheetName val="Fyll i här Arbetslista (2)"/>
      <sheetName val="SNI2"/>
      <sheetName val="SNI3"/>
      <sheetName val="Arbetslista (backup)"/>
      <sheetName val="Huvudgrupp (Tvåsiffer)"/>
      <sheetName val="Grupp (Tresiffer)"/>
      <sheetName val="listor"/>
      <sheetName val="Backu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upphandlingsmyndigheten.se/frageportalen/"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upphandlingsmyndigheten.se/frageportale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58725-19CB-40F8-96D8-278CA67362AD}">
  <dimension ref="A1:N27"/>
  <sheetViews>
    <sheetView workbookViewId="0">
      <selection activeCell="A2" sqref="A2"/>
    </sheetView>
  </sheetViews>
  <sheetFormatPr defaultRowHeight="14.5"/>
  <cols>
    <col min="2" max="2" width="15.7265625" customWidth="1"/>
    <col min="3" max="3" width="10.81640625" bestFit="1" customWidth="1"/>
  </cols>
  <sheetData>
    <row r="1" spans="1:14" ht="21">
      <c r="A1" s="37" t="s">
        <v>0</v>
      </c>
    </row>
    <row r="3" spans="1:14" ht="21">
      <c r="B3" s="37" t="s">
        <v>1</v>
      </c>
    </row>
    <row r="4" spans="1:14">
      <c r="B4" t="s">
        <v>2</v>
      </c>
    </row>
    <row r="5" spans="1:14">
      <c r="B5" t="s">
        <v>3</v>
      </c>
    </row>
    <row r="6" spans="1:14">
      <c r="B6" t="s">
        <v>4</v>
      </c>
    </row>
    <row r="7" spans="1:14">
      <c r="B7" t="s">
        <v>5</v>
      </c>
    </row>
    <row r="9" spans="1:14" ht="21">
      <c r="B9" s="37" t="s">
        <v>6</v>
      </c>
    </row>
    <row r="10" spans="1:14">
      <c r="B10" t="s">
        <v>7</v>
      </c>
      <c r="D10" s="51" t="s">
        <v>8</v>
      </c>
    </row>
    <row r="11" spans="1:14">
      <c r="D11" t="s">
        <v>9</v>
      </c>
    </row>
    <row r="13" spans="1:14" ht="21">
      <c r="B13" s="37" t="s">
        <v>10</v>
      </c>
    </row>
    <row r="14" spans="1:14">
      <c r="B14" s="52" t="s">
        <v>11</v>
      </c>
      <c r="C14" s="53" t="s">
        <v>12</v>
      </c>
      <c r="D14" s="53" t="s">
        <v>13</v>
      </c>
      <c r="E14" s="53"/>
      <c r="F14" s="53"/>
      <c r="G14" s="53"/>
      <c r="H14" s="53"/>
      <c r="I14" s="53"/>
      <c r="J14" s="53"/>
      <c r="K14" s="53"/>
      <c r="L14" s="53"/>
      <c r="M14" s="53"/>
      <c r="N14" s="53"/>
    </row>
    <row r="15" spans="1:14">
      <c r="B15" s="160" t="s">
        <v>14</v>
      </c>
      <c r="C15" s="161" t="s">
        <v>12</v>
      </c>
      <c r="D15" s="161" t="s">
        <v>15</v>
      </c>
      <c r="E15" s="161"/>
      <c r="F15" s="161"/>
      <c r="G15" s="161"/>
      <c r="H15" s="161"/>
      <c r="I15" s="161"/>
      <c r="J15" s="161"/>
      <c r="K15" s="161"/>
      <c r="L15" s="161"/>
      <c r="M15" s="161"/>
      <c r="N15" s="161"/>
    </row>
    <row r="16" spans="1:14">
      <c r="B16" s="162" t="s">
        <v>16</v>
      </c>
      <c r="C16" s="163"/>
      <c r="D16" s="163" t="s">
        <v>17</v>
      </c>
      <c r="E16" s="163"/>
      <c r="F16" s="163"/>
      <c r="G16" s="163"/>
      <c r="H16" s="163"/>
      <c r="I16" s="163"/>
      <c r="J16" s="163"/>
      <c r="K16" s="163"/>
      <c r="L16" s="163"/>
      <c r="M16" s="163"/>
      <c r="N16" s="163"/>
    </row>
    <row r="17" spans="2:14">
      <c r="B17" s="160" t="s">
        <v>18</v>
      </c>
      <c r="C17" s="161" t="s">
        <v>19</v>
      </c>
      <c r="D17" s="161" t="s">
        <v>20</v>
      </c>
      <c r="E17" s="161"/>
      <c r="F17" s="161"/>
      <c r="G17" s="161"/>
      <c r="H17" s="161"/>
      <c r="I17" s="161"/>
      <c r="J17" s="161"/>
      <c r="K17" s="161"/>
      <c r="L17" s="161"/>
      <c r="M17" s="161"/>
      <c r="N17" s="161"/>
    </row>
    <row r="18" spans="2:14">
      <c r="B18" s="162" t="s">
        <v>16</v>
      </c>
      <c r="C18" s="163"/>
      <c r="D18" s="163" t="s">
        <v>21</v>
      </c>
      <c r="E18" s="163"/>
      <c r="F18" s="163"/>
      <c r="G18" s="163"/>
      <c r="H18" s="163"/>
      <c r="I18" s="163"/>
      <c r="J18" s="163"/>
      <c r="K18" s="163"/>
      <c r="L18" s="163"/>
      <c r="M18" s="163"/>
      <c r="N18" s="163"/>
    </row>
    <row r="20" spans="2:14" ht="21">
      <c r="B20" s="37" t="s">
        <v>22</v>
      </c>
    </row>
    <row r="21" spans="2:14">
      <c r="B21" t="s">
        <v>23</v>
      </c>
      <c r="C21">
        <v>318</v>
      </c>
      <c r="D21" t="s">
        <v>24</v>
      </c>
    </row>
    <row r="22" spans="2:14">
      <c r="B22" t="s">
        <v>23</v>
      </c>
      <c r="C22">
        <v>476</v>
      </c>
      <c r="D22" t="s">
        <v>25</v>
      </c>
    </row>
    <row r="23" spans="2:14">
      <c r="B23" t="s">
        <v>23</v>
      </c>
      <c r="C23">
        <v>481</v>
      </c>
      <c r="D23" t="s">
        <v>26</v>
      </c>
    </row>
    <row r="24" spans="2:14">
      <c r="B24" t="s">
        <v>23</v>
      </c>
      <c r="C24">
        <v>482</v>
      </c>
      <c r="D24" t="s">
        <v>27</v>
      </c>
    </row>
    <row r="26" spans="2:14" ht="21">
      <c r="B26" s="37" t="s">
        <v>28</v>
      </c>
      <c r="E26" t="s">
        <v>29</v>
      </c>
    </row>
    <row r="27" spans="2:14">
      <c r="B27" t="s">
        <v>30</v>
      </c>
    </row>
  </sheetData>
  <sheetProtection algorithmName="SHA-512" hashValue="SBJDXiQI2L3mozs+fjYQtRWL9j0kwAMHHeTKnFTHv6WoE2HG7LznMjdr5/YQ0MDoxM2ysjAz6eYUm9JjgH7GWA==" saltValue="zr3xyUf9bQg6YdIYU9JFZg==" spinCount="100000" sheet="1" objects="1" scenarios="1" selectLockedCells="1" selectUnlockedCells="1"/>
  <hyperlinks>
    <hyperlink ref="D10" r:id="rId1" xr:uid="{31596810-F58F-4E1D-9D51-50823748340D}"/>
  </hyperlinks>
  <pageMargins left="0.70866141732283472" right="0.70866141732283472" top="0.74803149606299213" bottom="0.74803149606299213" header="0.31496062992125984" footer="0.31496062992125984"/>
  <pageSetup paperSize="9" orientation="portrait" verticalDpi="0" r:id="rId2"/>
  <headerFooter>
    <oddHeader>&amp;LUpphandlingsmyndigheten&amp;RMiljöspendanalys fördelningsnyckel Process-LCA-metod</oddHeader>
    <oddFooter>&amp;F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B3D70-6F34-4D6C-BC99-8AD584ACC68B}">
  <dimension ref="A2:U41"/>
  <sheetViews>
    <sheetView zoomScale="80" zoomScaleNormal="80" workbookViewId="0">
      <selection activeCell="G4" sqref="G4"/>
    </sheetView>
  </sheetViews>
  <sheetFormatPr defaultRowHeight="14.5"/>
  <cols>
    <col min="1" max="1" width="1.26953125" customWidth="1"/>
    <col min="2" max="2" width="15.26953125" customWidth="1"/>
    <col min="3" max="3" width="26.1796875" customWidth="1"/>
    <col min="4" max="4" width="26" bestFit="1" customWidth="1"/>
    <col min="5" max="5" width="14.7265625" customWidth="1"/>
    <col min="6" max="6" width="20.7265625" customWidth="1"/>
    <col min="7" max="7" width="102.1796875" bestFit="1" customWidth="1"/>
    <col min="8" max="8" width="15.81640625" style="70" customWidth="1"/>
    <col min="9" max="9" width="7.81640625" style="62" customWidth="1"/>
    <col min="10" max="10" width="69" style="62" customWidth="1"/>
    <col min="11" max="11" width="14.81640625" customWidth="1"/>
    <col min="12" max="12" width="37.26953125" customWidth="1"/>
    <col min="13" max="13" width="3.7265625" customWidth="1"/>
    <col min="14" max="14" width="20" customWidth="1"/>
    <col min="15" max="15" width="4.26953125" customWidth="1"/>
    <col min="16" max="16" width="49.26953125" bestFit="1" customWidth="1"/>
    <col min="17" max="17" width="4.1796875" customWidth="1"/>
    <col min="18" max="18" width="66.81640625" bestFit="1" customWidth="1"/>
  </cols>
  <sheetData>
    <row r="2" spans="1:21" ht="19" thickBot="1">
      <c r="G2" s="54" t="s">
        <v>80</v>
      </c>
    </row>
    <row r="3" spans="1:21" ht="15" thickBot="1">
      <c r="G3" s="11" t="s">
        <v>85</v>
      </c>
    </row>
    <row r="4" spans="1:21" ht="15" thickBot="1">
      <c r="G4" s="13" t="s">
        <v>88</v>
      </c>
    </row>
    <row r="5" spans="1:21" ht="15" thickBot="1">
      <c r="G5" s="1" t="s">
        <v>148</v>
      </c>
      <c r="P5" t="s">
        <v>29</v>
      </c>
    </row>
    <row r="6" spans="1:21" ht="23.5">
      <c r="A6" s="8" t="s">
        <v>350</v>
      </c>
      <c r="B6" s="9"/>
      <c r="C6" s="9"/>
      <c r="D6" s="9"/>
      <c r="I6" s="57"/>
      <c r="J6" s="57"/>
    </row>
    <row r="7" spans="1:21" ht="18.5">
      <c r="A7" s="15"/>
      <c r="B7" s="91" t="s">
        <v>84</v>
      </c>
      <c r="C7" s="92"/>
      <c r="D7" s="92"/>
      <c r="E7" s="15"/>
      <c r="F7" s="15"/>
      <c r="G7" s="15"/>
      <c r="H7" s="75"/>
      <c r="I7" s="61"/>
      <c r="J7" s="57"/>
      <c r="L7" s="4" t="s">
        <v>150</v>
      </c>
      <c r="M7" s="4"/>
      <c r="N7" s="5"/>
      <c r="O7" s="5"/>
      <c r="P7" s="5"/>
      <c r="Q7" s="24"/>
      <c r="R7" s="24"/>
    </row>
    <row r="8" spans="1:21" ht="16" thickBot="1">
      <c r="A8" s="15"/>
      <c r="B8" s="93" t="s">
        <v>151</v>
      </c>
      <c r="C8" s="17"/>
      <c r="D8" s="94" t="s">
        <v>152</v>
      </c>
      <c r="E8" s="17"/>
      <c r="F8" s="28" t="s">
        <v>153</v>
      </c>
      <c r="G8" s="15"/>
      <c r="H8" s="28" t="s">
        <v>154</v>
      </c>
      <c r="I8" s="61"/>
      <c r="J8" s="57"/>
      <c r="L8" s="100" t="s">
        <v>155</v>
      </c>
      <c r="M8" s="24"/>
      <c r="N8" s="100" t="s">
        <v>156</v>
      </c>
      <c r="O8" s="24"/>
      <c r="P8" s="100" t="s">
        <v>157</v>
      </c>
      <c r="Q8" s="24"/>
      <c r="R8" s="100" t="s">
        <v>158</v>
      </c>
    </row>
    <row r="9" spans="1:21" ht="44" thickBot="1">
      <c r="A9" s="90"/>
      <c r="B9" s="29">
        <f>IF('Fördelningsnyckel Elektricitet'!$M$36=0,'Fördelningsnyckel Elektricitet'!$T$36,'Fördelningsnyckel Elektricitet'!$M$36)</f>
        <v>0</v>
      </c>
      <c r="C9" s="95" t="s">
        <v>104</v>
      </c>
      <c r="D9" s="29"/>
      <c r="E9" s="95" t="s">
        <v>105</v>
      </c>
      <c r="F9" s="29"/>
      <c r="G9" s="96" t="s">
        <v>159</v>
      </c>
      <c r="H9" s="97">
        <f>SUM(B9-D9-F9)</f>
        <v>0</v>
      </c>
      <c r="I9" s="61"/>
      <c r="J9" s="57"/>
      <c r="L9" s="55" t="s">
        <v>160</v>
      </c>
      <c r="M9" s="5"/>
      <c r="N9" s="55" t="s">
        <v>161</v>
      </c>
      <c r="O9" s="5"/>
      <c r="P9" s="102" t="s">
        <v>162</v>
      </c>
      <c r="Q9" s="24"/>
      <c r="R9" s="56" t="s">
        <v>163</v>
      </c>
    </row>
    <row r="10" spans="1:21" ht="91.9" customHeight="1" thickBot="1">
      <c r="A10" s="15"/>
      <c r="B10" s="213" t="s">
        <v>351</v>
      </c>
      <c r="C10" s="214"/>
      <c r="D10" s="214" t="s">
        <v>257</v>
      </c>
      <c r="E10" s="214"/>
      <c r="F10" s="98" t="s">
        <v>166</v>
      </c>
      <c r="G10" s="98"/>
      <c r="H10" s="99" t="s">
        <v>167</v>
      </c>
      <c r="I10" s="61"/>
      <c r="J10" s="57"/>
      <c r="L10" s="5"/>
      <c r="M10" s="5"/>
      <c r="N10" s="5"/>
      <c r="O10" s="5"/>
      <c r="P10" s="6" t="s">
        <v>125</v>
      </c>
      <c r="Q10" s="24"/>
      <c r="R10" s="6" t="s">
        <v>168</v>
      </c>
    </row>
    <row r="11" spans="1:21" ht="19" thickBot="1">
      <c r="B11" s="12"/>
      <c r="D11" t="s">
        <v>29</v>
      </c>
      <c r="F11" s="2"/>
      <c r="G11" s="3"/>
      <c r="I11" s="58"/>
      <c r="J11" s="58"/>
      <c r="L11" s="5"/>
      <c r="M11" s="5"/>
      <c r="N11" s="208" t="s">
        <v>169</v>
      </c>
      <c r="O11" s="5"/>
      <c r="P11" s="170">
        <f>SUM(P35)</f>
        <v>0</v>
      </c>
      <c r="Q11" s="24"/>
      <c r="R11" s="179">
        <f>SUM(R35)</f>
        <v>0</v>
      </c>
    </row>
    <row r="12" spans="1:21" ht="15.5">
      <c r="A12" s="46"/>
      <c r="F12" s="2"/>
      <c r="G12" s="45"/>
      <c r="I12" s="58"/>
      <c r="J12" s="58" t="s">
        <v>29</v>
      </c>
      <c r="L12" s="5"/>
      <c r="M12" s="5"/>
      <c r="N12" s="215"/>
      <c r="O12" s="5"/>
      <c r="P12" s="5" t="s">
        <v>29</v>
      </c>
      <c r="Q12" s="24"/>
      <c r="R12" s="5" t="s">
        <v>127</v>
      </c>
    </row>
    <row r="13" spans="1:21" ht="15" thickBot="1">
      <c r="C13" s="49"/>
      <c r="D13" s="49"/>
      <c r="F13" s="2"/>
      <c r="G13" s="50" t="s">
        <v>29</v>
      </c>
      <c r="I13" s="58"/>
      <c r="J13" s="58"/>
      <c r="L13" s="5" t="s">
        <v>170</v>
      </c>
      <c r="M13" s="5"/>
      <c r="N13" s="215"/>
      <c r="O13" s="5"/>
      <c r="P13" s="5" t="s">
        <v>129</v>
      </c>
      <c r="Q13" s="24"/>
      <c r="R13" s="24"/>
    </row>
    <row r="14" spans="1:21" ht="15" thickBot="1">
      <c r="F14" s="2"/>
      <c r="G14" s="3"/>
      <c r="I14" s="58"/>
      <c r="J14" s="58"/>
      <c r="L14" s="171">
        <f>SUM(1-L35)</f>
        <v>1</v>
      </c>
      <c r="M14" s="33"/>
      <c r="N14" s="215"/>
      <c r="O14" s="5"/>
      <c r="P14" s="7">
        <f>SUM($B$9-$P$35)</f>
        <v>0</v>
      </c>
      <c r="Q14" s="24"/>
      <c r="R14" s="24"/>
    </row>
    <row r="15" spans="1:21" ht="144" customHeight="1" thickBot="1">
      <c r="A15" s="15"/>
      <c r="B15" s="22" t="s">
        <v>171</v>
      </c>
      <c r="C15" s="22" t="s">
        <v>172</v>
      </c>
      <c r="D15" s="22" t="s">
        <v>173</v>
      </c>
      <c r="E15" s="22" t="s">
        <v>174</v>
      </c>
      <c r="F15" s="22" t="s">
        <v>175</v>
      </c>
      <c r="G15" s="22" t="s">
        <v>176</v>
      </c>
      <c r="H15" s="71" t="s">
        <v>177</v>
      </c>
      <c r="I15" s="59" t="s">
        <v>178</v>
      </c>
      <c r="J15" s="59" t="s">
        <v>179</v>
      </c>
      <c r="K15" s="22" t="s">
        <v>180</v>
      </c>
      <c r="L15" s="101" t="s">
        <v>352</v>
      </c>
      <c r="M15" s="23"/>
      <c r="N15" s="216"/>
      <c r="O15" s="25"/>
      <c r="P15" s="26" t="s">
        <v>182</v>
      </c>
      <c r="Q15" s="26"/>
      <c r="R15" s="26" t="s">
        <v>183</v>
      </c>
      <c r="U15" t="s">
        <v>29</v>
      </c>
    </row>
    <row r="16" spans="1:21" ht="16" thickTop="1">
      <c r="A16" s="15"/>
      <c r="B16" s="15"/>
      <c r="C16" s="16"/>
      <c r="D16" s="16"/>
      <c r="E16" s="17"/>
      <c r="F16" s="17"/>
      <c r="G16" s="17"/>
      <c r="H16" s="72"/>
      <c r="I16" s="60"/>
      <c r="J16" s="60"/>
      <c r="K16" s="16"/>
      <c r="L16" s="33"/>
      <c r="M16" s="33"/>
      <c r="N16" s="15"/>
      <c r="O16" s="15"/>
      <c r="P16" s="34" t="s">
        <v>29</v>
      </c>
      <c r="Q16" s="15"/>
      <c r="R16" s="35"/>
    </row>
    <row r="17" spans="1:20">
      <c r="A17" s="15"/>
      <c r="B17" s="18">
        <v>83101800</v>
      </c>
      <c r="C17" s="18" t="s">
        <v>184</v>
      </c>
      <c r="D17" s="18"/>
      <c r="E17" s="19" t="s">
        <v>185</v>
      </c>
      <c r="F17" s="19" t="s">
        <v>185</v>
      </c>
      <c r="G17" s="20" t="s">
        <v>186</v>
      </c>
      <c r="H17" s="73"/>
      <c r="I17" s="63"/>
      <c r="J17" s="63"/>
      <c r="K17" s="20"/>
      <c r="L17" s="15"/>
      <c r="M17" s="15"/>
      <c r="N17" s="15"/>
      <c r="O17" s="15"/>
      <c r="P17" s="15"/>
      <c r="Q17" s="15"/>
      <c r="R17" s="27"/>
    </row>
    <row r="18" spans="1:20">
      <c r="A18" s="15"/>
      <c r="B18" s="18"/>
      <c r="C18" s="18"/>
      <c r="D18" s="18"/>
      <c r="E18" s="19"/>
      <c r="F18" s="19"/>
      <c r="G18" s="20"/>
      <c r="H18" s="73"/>
      <c r="I18" s="63"/>
      <c r="J18" s="63"/>
      <c r="K18" s="20"/>
      <c r="L18" s="15"/>
      <c r="M18" s="15"/>
      <c r="N18" s="15"/>
      <c r="O18" s="15"/>
      <c r="P18" s="15"/>
      <c r="Q18" s="15"/>
      <c r="R18" s="27"/>
    </row>
    <row r="19" spans="1:20" ht="15.5">
      <c r="A19" s="15"/>
      <c r="B19" s="20"/>
      <c r="C19" s="20"/>
      <c r="D19" s="66" t="s">
        <v>97</v>
      </c>
      <c r="E19" s="66" t="s">
        <v>185</v>
      </c>
      <c r="F19" s="66" t="s">
        <v>353</v>
      </c>
      <c r="G19" s="66" t="s">
        <v>354</v>
      </c>
      <c r="H19" s="66">
        <v>9.5164027149321262E-2</v>
      </c>
      <c r="I19" s="66">
        <v>2020</v>
      </c>
      <c r="J19" s="63"/>
      <c r="K19" s="68" t="s">
        <v>190</v>
      </c>
      <c r="L19" s="87"/>
      <c r="M19" s="15"/>
      <c r="N19" s="87"/>
      <c r="O19" s="15"/>
      <c r="P19" s="15"/>
      <c r="Q19" s="15"/>
      <c r="R19" s="86"/>
    </row>
    <row r="20" spans="1:20" ht="15.5">
      <c r="A20" s="15"/>
      <c r="B20" s="20"/>
      <c r="C20" s="20"/>
      <c r="D20" s="66"/>
      <c r="E20" s="65"/>
      <c r="F20" s="65"/>
      <c r="G20" s="66"/>
      <c r="H20" s="74"/>
      <c r="I20" s="67"/>
      <c r="J20" s="63"/>
      <c r="K20" s="68" t="s">
        <v>190</v>
      </c>
      <c r="L20" s="88"/>
      <c r="M20" s="15"/>
      <c r="N20" s="89"/>
      <c r="O20" s="15"/>
      <c r="P20" s="84"/>
      <c r="Q20" s="15"/>
      <c r="R20" s="85"/>
    </row>
    <row r="21" spans="1:20" ht="31.5" customHeight="1">
      <c r="A21" s="15"/>
      <c r="B21" s="20"/>
      <c r="C21" s="20"/>
      <c r="D21" s="18" t="s">
        <v>97</v>
      </c>
      <c r="E21" s="124" t="s">
        <v>185</v>
      </c>
      <c r="F21" s="124" t="s">
        <v>355</v>
      </c>
      <c r="G21" s="125" t="s">
        <v>356</v>
      </c>
      <c r="H21" s="126">
        <v>2.2143231746401724E-2</v>
      </c>
      <c r="I21" s="127">
        <v>2022</v>
      </c>
      <c r="J21" s="128" t="s">
        <v>195</v>
      </c>
      <c r="K21" s="129" t="s">
        <v>326</v>
      </c>
      <c r="L21" s="81"/>
      <c r="M21" s="15"/>
      <c r="N21" s="82">
        <v>1</v>
      </c>
      <c r="O21" s="15"/>
      <c r="P21" s="83">
        <f>SUM(($H$9/N21)*L21)</f>
        <v>0</v>
      </c>
      <c r="Q21" s="15"/>
      <c r="R21" s="175">
        <f>SUM($P21*$H21)</f>
        <v>0</v>
      </c>
    </row>
    <row r="22" spans="1:20" ht="43.5">
      <c r="A22" s="15"/>
      <c r="B22" s="20"/>
      <c r="C22" s="20"/>
      <c r="D22" s="18" t="s">
        <v>97</v>
      </c>
      <c r="E22" s="19"/>
      <c r="F22" s="111"/>
      <c r="G22" s="20"/>
      <c r="H22" s="73"/>
      <c r="I22" s="64"/>
      <c r="J22" s="103" t="s">
        <v>357</v>
      </c>
      <c r="K22" s="21"/>
      <c r="L22" s="30"/>
      <c r="M22" s="15"/>
      <c r="N22" s="48">
        <v>1</v>
      </c>
      <c r="O22" s="15"/>
      <c r="P22" s="83">
        <f t="shared" ref="P22:P32" si="0">SUM(($H$9/N22)*L22)</f>
        <v>0</v>
      </c>
      <c r="Q22" s="15"/>
      <c r="R22" s="175">
        <f t="shared" ref="R22:R32" si="1">SUM($P22*$H22)</f>
        <v>0</v>
      </c>
    </row>
    <row r="23" spans="1:20" ht="17.25" customHeight="1">
      <c r="A23" s="15"/>
      <c r="B23" s="20"/>
      <c r="C23" s="20"/>
      <c r="D23" s="18" t="s">
        <v>97</v>
      </c>
      <c r="E23" s="19"/>
      <c r="G23" s="20"/>
      <c r="H23" s="73"/>
      <c r="I23" s="64"/>
      <c r="J23" s="103" t="s">
        <v>357</v>
      </c>
      <c r="K23" s="21"/>
      <c r="L23" s="30"/>
      <c r="M23" s="15"/>
      <c r="N23" s="48">
        <v>1</v>
      </c>
      <c r="O23" s="15"/>
      <c r="P23" s="83">
        <f t="shared" si="0"/>
        <v>0</v>
      </c>
      <c r="Q23" s="15"/>
      <c r="R23" s="175">
        <f t="shared" si="1"/>
        <v>0</v>
      </c>
    </row>
    <row r="24" spans="1:20" ht="17.25" customHeight="1">
      <c r="A24" s="15"/>
      <c r="B24" s="20"/>
      <c r="C24" s="20"/>
      <c r="D24" s="131" t="s">
        <v>358</v>
      </c>
      <c r="E24" s="124" t="s">
        <v>185</v>
      </c>
      <c r="F24" s="124" t="s">
        <v>359</v>
      </c>
      <c r="G24" s="125" t="s">
        <v>360</v>
      </c>
      <c r="H24" s="126">
        <v>2.430055955235811E-2</v>
      </c>
      <c r="I24" s="127">
        <v>2022</v>
      </c>
      <c r="J24" s="128" t="s">
        <v>325</v>
      </c>
      <c r="K24" s="129" t="s">
        <v>326</v>
      </c>
      <c r="L24" s="79"/>
      <c r="M24" s="15"/>
      <c r="N24" s="80">
        <v>1</v>
      </c>
      <c r="O24" s="15"/>
      <c r="P24" s="83">
        <f t="shared" si="0"/>
        <v>0</v>
      </c>
      <c r="Q24" s="15"/>
      <c r="R24" s="175">
        <f t="shared" si="1"/>
        <v>0</v>
      </c>
    </row>
    <row r="25" spans="1:20" ht="17.25" customHeight="1">
      <c r="A25" s="15"/>
      <c r="B25" s="20"/>
      <c r="C25" s="20"/>
      <c r="D25" s="18" t="s">
        <v>97</v>
      </c>
      <c r="E25" s="19"/>
      <c r="F25" s="19"/>
      <c r="G25" s="20"/>
      <c r="H25" s="73"/>
      <c r="I25" s="64"/>
      <c r="J25" s="103" t="s">
        <v>357</v>
      </c>
      <c r="K25" s="21"/>
      <c r="L25" s="30"/>
      <c r="M25" s="15"/>
      <c r="N25" s="48">
        <v>1</v>
      </c>
      <c r="O25" s="15"/>
      <c r="P25" s="83">
        <f t="shared" si="0"/>
        <v>0</v>
      </c>
      <c r="Q25" s="15"/>
      <c r="R25" s="175">
        <f t="shared" si="1"/>
        <v>0</v>
      </c>
    </row>
    <row r="26" spans="1:20" ht="17.25" customHeight="1">
      <c r="A26" s="15"/>
      <c r="B26" s="20"/>
      <c r="C26" s="20"/>
      <c r="D26" s="18" t="s">
        <v>97</v>
      </c>
      <c r="E26" s="19"/>
      <c r="F26" s="19"/>
      <c r="G26" s="20"/>
      <c r="H26" s="73"/>
      <c r="I26" s="64"/>
      <c r="J26" s="103" t="s">
        <v>357</v>
      </c>
      <c r="K26" s="21"/>
      <c r="L26" s="30"/>
      <c r="M26" s="15"/>
      <c r="N26" s="48">
        <v>1</v>
      </c>
      <c r="O26" s="15"/>
      <c r="P26" s="83">
        <f t="shared" si="0"/>
        <v>0</v>
      </c>
      <c r="Q26" s="15"/>
      <c r="R26" s="175">
        <f t="shared" si="1"/>
        <v>0</v>
      </c>
    </row>
    <row r="27" spans="1:20" ht="17.25" customHeight="1">
      <c r="A27" s="15"/>
      <c r="B27" s="20"/>
      <c r="C27" s="20"/>
      <c r="D27" s="18" t="s">
        <v>97</v>
      </c>
      <c r="E27" s="124" t="s">
        <v>185</v>
      </c>
      <c r="F27" s="124" t="s">
        <v>361</v>
      </c>
      <c r="G27" s="125" t="s">
        <v>362</v>
      </c>
      <c r="H27" s="126">
        <v>2.5955397698166047E-2</v>
      </c>
      <c r="I27" s="127">
        <v>2022</v>
      </c>
      <c r="J27" s="128" t="s">
        <v>325</v>
      </c>
      <c r="K27" s="129" t="s">
        <v>326</v>
      </c>
      <c r="L27" s="79"/>
      <c r="M27" s="15"/>
      <c r="N27" s="80">
        <v>1</v>
      </c>
      <c r="O27" s="15"/>
      <c r="P27" s="83">
        <f t="shared" si="0"/>
        <v>0</v>
      </c>
      <c r="Q27" s="15"/>
      <c r="R27" s="175">
        <f t="shared" si="1"/>
        <v>0</v>
      </c>
    </row>
    <row r="28" spans="1:20" ht="17.25" customHeight="1">
      <c r="A28" s="15"/>
      <c r="B28" s="20"/>
      <c r="C28" s="20"/>
      <c r="D28" s="18" t="s">
        <v>97</v>
      </c>
      <c r="E28" s="19"/>
      <c r="F28" s="19"/>
      <c r="G28" s="20"/>
      <c r="H28" s="73"/>
      <c r="I28" s="64"/>
      <c r="J28" s="103" t="s">
        <v>357</v>
      </c>
      <c r="K28" s="21"/>
      <c r="L28" s="30"/>
      <c r="M28" s="15"/>
      <c r="N28" s="48">
        <v>1</v>
      </c>
      <c r="O28" s="15"/>
      <c r="P28" s="83">
        <f t="shared" si="0"/>
        <v>0</v>
      </c>
      <c r="Q28" s="15"/>
      <c r="R28" s="175">
        <f t="shared" si="1"/>
        <v>0</v>
      </c>
      <c r="T28" t="s">
        <v>29</v>
      </c>
    </row>
    <row r="29" spans="1:20" ht="17.25" customHeight="1">
      <c r="A29" s="15"/>
      <c r="B29" s="20"/>
      <c r="C29" s="20"/>
      <c r="D29" s="18" t="s">
        <v>97</v>
      </c>
      <c r="E29" s="19"/>
      <c r="F29" s="19"/>
      <c r="G29" s="20"/>
      <c r="H29" s="73"/>
      <c r="I29" s="64"/>
      <c r="J29" s="103" t="s">
        <v>357</v>
      </c>
      <c r="K29" s="21"/>
      <c r="L29" s="30"/>
      <c r="M29" s="15"/>
      <c r="N29" s="48">
        <v>1</v>
      </c>
      <c r="O29" s="15"/>
      <c r="P29" s="83">
        <f t="shared" si="0"/>
        <v>0</v>
      </c>
      <c r="Q29" s="15"/>
      <c r="R29" s="175">
        <f t="shared" si="1"/>
        <v>0</v>
      </c>
    </row>
    <row r="30" spans="1:20" ht="17.25" customHeight="1">
      <c r="A30" s="15"/>
      <c r="B30" s="20"/>
      <c r="C30" s="20"/>
      <c r="D30" s="18" t="s">
        <v>97</v>
      </c>
      <c r="E30" s="124" t="s">
        <v>185</v>
      </c>
      <c r="F30" s="124" t="s">
        <v>363</v>
      </c>
      <c r="G30" s="125" t="s">
        <v>364</v>
      </c>
      <c r="H30" s="126">
        <v>2.7275337352856734E-2</v>
      </c>
      <c r="I30" s="127">
        <v>2022</v>
      </c>
      <c r="J30" s="128" t="s">
        <v>325</v>
      </c>
      <c r="K30" s="129" t="s">
        <v>326</v>
      </c>
      <c r="L30" s="79"/>
      <c r="M30" s="15"/>
      <c r="N30" s="80">
        <v>1</v>
      </c>
      <c r="O30" s="15"/>
      <c r="P30" s="83">
        <f t="shared" si="0"/>
        <v>0</v>
      </c>
      <c r="Q30" s="15"/>
      <c r="R30" s="175">
        <f t="shared" si="1"/>
        <v>0</v>
      </c>
    </row>
    <row r="31" spans="1:20" ht="17.25" customHeight="1">
      <c r="A31" s="15"/>
      <c r="B31" s="20"/>
      <c r="C31" s="20"/>
      <c r="D31" s="18" t="s">
        <v>97</v>
      </c>
      <c r="E31" s="19"/>
      <c r="F31" s="19"/>
      <c r="G31" s="20"/>
      <c r="H31" s="73"/>
      <c r="I31" s="64"/>
      <c r="J31" s="103" t="s">
        <v>357</v>
      </c>
      <c r="K31" s="21"/>
      <c r="L31" s="30"/>
      <c r="M31" s="15"/>
      <c r="N31" s="48">
        <v>1</v>
      </c>
      <c r="O31" s="15"/>
      <c r="P31" s="83">
        <f t="shared" si="0"/>
        <v>0</v>
      </c>
      <c r="Q31" s="15"/>
      <c r="R31" s="175">
        <f t="shared" si="1"/>
        <v>0</v>
      </c>
    </row>
    <row r="32" spans="1:20" ht="17.25" customHeight="1">
      <c r="A32" s="15"/>
      <c r="B32" s="20"/>
      <c r="C32" s="20"/>
      <c r="D32" s="18" t="s">
        <v>97</v>
      </c>
      <c r="E32" s="19"/>
      <c r="F32" s="19"/>
      <c r="G32" s="20"/>
      <c r="H32" s="73"/>
      <c r="I32" s="64"/>
      <c r="J32" s="103" t="s">
        <v>357</v>
      </c>
      <c r="K32" s="21"/>
      <c r="L32" s="30"/>
      <c r="M32" s="15"/>
      <c r="N32" s="48">
        <v>1</v>
      </c>
      <c r="O32" s="15"/>
      <c r="P32" s="83">
        <f t="shared" si="0"/>
        <v>0</v>
      </c>
      <c r="Q32" s="15"/>
      <c r="R32" s="175">
        <f t="shared" si="1"/>
        <v>0</v>
      </c>
    </row>
    <row r="33" spans="1:18" ht="15.5">
      <c r="A33" s="15"/>
      <c r="B33" s="20"/>
      <c r="C33" s="20"/>
      <c r="D33" s="20"/>
      <c r="E33" s="19"/>
      <c r="F33" s="19"/>
      <c r="G33" s="20"/>
      <c r="H33" s="73"/>
      <c r="I33" s="64"/>
      <c r="J33" s="69"/>
      <c r="K33" s="21"/>
      <c r="L33" s="76"/>
      <c r="M33" s="15"/>
      <c r="N33" s="76"/>
      <c r="O33" s="15"/>
      <c r="P33" s="77"/>
      <c r="Q33" s="15"/>
      <c r="R33" s="176"/>
    </row>
    <row r="34" spans="1:18">
      <c r="A34" s="15"/>
      <c r="B34" s="15"/>
      <c r="C34" s="15"/>
      <c r="D34" s="15"/>
      <c r="E34" s="15"/>
      <c r="F34" s="15"/>
      <c r="G34" s="15" t="s">
        <v>29</v>
      </c>
      <c r="H34" s="75"/>
      <c r="I34" s="61"/>
      <c r="J34" s="61"/>
      <c r="K34" s="15"/>
      <c r="L34" s="31"/>
      <c r="M34" s="31"/>
      <c r="N34" s="15"/>
      <c r="O34" s="15"/>
      <c r="P34" s="31"/>
      <c r="Q34" s="15"/>
      <c r="R34" s="177"/>
    </row>
    <row r="35" spans="1:18">
      <c r="A35" s="15"/>
      <c r="B35" s="15"/>
      <c r="C35" s="15" t="s">
        <v>29</v>
      </c>
      <c r="D35" s="15"/>
      <c r="E35" s="15"/>
      <c r="F35" s="15"/>
      <c r="G35" s="15"/>
      <c r="H35" s="75"/>
      <c r="I35" s="61"/>
      <c r="J35" s="61"/>
      <c r="K35" s="15"/>
      <c r="L35" s="36">
        <f>SUM((L21:L33))</f>
        <v>0</v>
      </c>
      <c r="M35" s="47"/>
      <c r="N35" s="15"/>
      <c r="O35" s="15"/>
      <c r="P35" s="36">
        <f>SUM(P21:P33)</f>
        <v>0</v>
      </c>
      <c r="Q35" s="15"/>
      <c r="R35" s="178">
        <f>SUM(R21:R33)</f>
        <v>0</v>
      </c>
    </row>
    <row r="36" spans="1:18">
      <c r="A36" s="15"/>
      <c r="B36" s="15"/>
      <c r="C36" s="15"/>
      <c r="D36" s="15" t="s">
        <v>29</v>
      </c>
      <c r="E36" s="15"/>
      <c r="F36" s="15"/>
      <c r="G36" s="15"/>
      <c r="H36" s="75"/>
      <c r="I36" s="61"/>
      <c r="J36" s="61"/>
      <c r="K36" s="15"/>
      <c r="L36" s="28" t="s">
        <v>220</v>
      </c>
      <c r="M36" s="28"/>
      <c r="N36" s="15" t="s">
        <v>29</v>
      </c>
      <c r="O36" s="15"/>
      <c r="P36" s="28" t="s">
        <v>318</v>
      </c>
      <c r="Q36" s="15"/>
      <c r="R36" s="28" t="s">
        <v>318</v>
      </c>
    </row>
    <row r="37" spans="1:18">
      <c r="J37" s="62" t="s">
        <v>29</v>
      </c>
      <c r="N37" t="s">
        <v>29</v>
      </c>
    </row>
    <row r="38" spans="1:18">
      <c r="H38" s="70" t="s">
        <v>29</v>
      </c>
      <c r="J38" s="62" t="s">
        <v>29</v>
      </c>
    </row>
    <row r="40" spans="1:18">
      <c r="N40" t="s">
        <v>29</v>
      </c>
      <c r="R40" t="s">
        <v>29</v>
      </c>
    </row>
    <row r="41" spans="1:18">
      <c r="J41" s="62" t="s">
        <v>29</v>
      </c>
    </row>
  </sheetData>
  <mergeCells count="3">
    <mergeCell ref="B10:C10"/>
    <mergeCell ref="D10:E10"/>
    <mergeCell ref="N11:N15"/>
  </mergeCells>
  <conditionalFormatting sqref="L14">
    <cfRule type="cellIs" dxfId="4" priority="3" operator="lessThan">
      <formula>0</formula>
    </cfRule>
  </conditionalFormatting>
  <conditionalFormatting sqref="P11">
    <cfRule type="cellIs" dxfId="3" priority="1" operator="greaterThan">
      <formula>$H$9</formula>
    </cfRule>
  </conditionalFormatting>
  <conditionalFormatting sqref="P14">
    <cfRule type="cellIs" dxfId="2" priority="2" operator="lessThan">
      <formula>0</formula>
    </cfRule>
  </conditionalFormatting>
  <pageMargins left="0.70866141732283472" right="0.70866141732283472" top="0.74803149606299213" bottom="0.74803149606299213" header="0.31496062992125984" footer="0.31496062992125984"/>
  <pageSetup paperSize="9" pageOrder="overThenDown" orientation="landscape" r:id="rId1"/>
  <headerFooter>
    <oddHeader>&amp;LUpphandlingsmyndigheten&amp;RMiljöspendanalys fördelningsnyckel EL Process-LCA-metod</oddHeader>
    <oddFoote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075DA-B40C-47BC-AA96-3A2F28A60516}">
  <dimension ref="A2:S46"/>
  <sheetViews>
    <sheetView zoomScale="70" zoomScaleNormal="70" workbookViewId="0">
      <selection activeCell="G4" sqref="G4"/>
    </sheetView>
  </sheetViews>
  <sheetFormatPr defaultRowHeight="14.5"/>
  <cols>
    <col min="1" max="1" width="1.26953125" customWidth="1"/>
    <col min="2" max="2" width="15.26953125" customWidth="1"/>
    <col min="3" max="3" width="26.1796875" customWidth="1"/>
    <col min="4" max="4" width="26" bestFit="1" customWidth="1"/>
    <col min="5" max="5" width="14.7265625" customWidth="1"/>
    <col min="6" max="6" width="20.7265625" customWidth="1"/>
    <col min="7" max="7" width="78.7265625" customWidth="1"/>
    <col min="8" max="8" width="36.81640625" style="70" customWidth="1"/>
    <col min="9" max="9" width="17.81640625" style="70" customWidth="1"/>
    <col min="10" max="10" width="9.453125" style="62" customWidth="1"/>
    <col min="11" max="11" width="39.1796875" style="104" bestFit="1" customWidth="1"/>
    <col min="12" max="12" width="39.81640625" customWidth="1"/>
    <col min="13" max="13" width="3.7265625" customWidth="1"/>
    <col min="14" max="14" width="20" customWidth="1"/>
    <col min="15" max="15" width="4.26953125" customWidth="1"/>
    <col min="16" max="16" width="66.81640625" bestFit="1" customWidth="1"/>
  </cols>
  <sheetData>
    <row r="2" spans="1:19" ht="19" thickBot="1">
      <c r="G2" s="54" t="s">
        <v>80</v>
      </c>
    </row>
    <row r="3" spans="1:19" ht="15" thickBot="1">
      <c r="G3" s="11" t="s">
        <v>85</v>
      </c>
    </row>
    <row r="4" spans="1:19" ht="15" thickBot="1">
      <c r="G4" s="13" t="s">
        <v>88</v>
      </c>
    </row>
    <row r="5" spans="1:19" ht="15" thickBot="1">
      <c r="G5" s="1" t="s">
        <v>148</v>
      </c>
    </row>
    <row r="6" spans="1:19" ht="23.5">
      <c r="A6" s="8" t="s">
        <v>365</v>
      </c>
      <c r="B6" s="9"/>
      <c r="C6" s="9"/>
      <c r="D6" s="9"/>
      <c r="J6" s="70"/>
      <c r="K6" s="105"/>
    </row>
    <row r="7" spans="1:19" ht="18.5">
      <c r="A7" s="15"/>
      <c r="B7" s="91" t="s">
        <v>84</v>
      </c>
      <c r="C7" s="92"/>
      <c r="D7" s="92"/>
      <c r="E7" s="15"/>
      <c r="F7" s="15"/>
      <c r="G7" s="15"/>
      <c r="H7" s="75"/>
      <c r="I7" s="75"/>
      <c r="J7" s="70"/>
      <c r="K7" s="105"/>
      <c r="L7" s="4" t="s">
        <v>150</v>
      </c>
      <c r="M7" s="4"/>
      <c r="N7" s="5"/>
      <c r="O7" s="5"/>
      <c r="P7" s="24"/>
    </row>
    <row r="8" spans="1:19" ht="16" thickBot="1">
      <c r="A8" s="15"/>
      <c r="B8" s="93" t="s">
        <v>151</v>
      </c>
      <c r="C8" s="17"/>
      <c r="D8" s="94" t="s">
        <v>152</v>
      </c>
      <c r="E8" s="17"/>
      <c r="F8" s="28" t="s">
        <v>153</v>
      </c>
      <c r="G8" s="15"/>
      <c r="H8" s="28" t="s">
        <v>154</v>
      </c>
      <c r="I8" s="28"/>
      <c r="J8" s="70"/>
      <c r="K8" s="105"/>
      <c r="L8" s="100" t="s">
        <v>366</v>
      </c>
      <c r="M8" s="24"/>
      <c r="N8" s="100" t="s">
        <v>367</v>
      </c>
      <c r="O8" s="24"/>
      <c r="P8" s="100" t="s">
        <v>368</v>
      </c>
    </row>
    <row r="9" spans="1:19" ht="44" thickBot="1">
      <c r="A9" s="90"/>
      <c r="B9" s="29">
        <f>IF('Fördelningsnyckel Elektricitet'!$M$38=0,'Fördelningsnyckel Elektricitet'!$T$38,'Fördelningsnyckel Elektricitet'!$M$38)</f>
        <v>0</v>
      </c>
      <c r="C9" s="95" t="s">
        <v>104</v>
      </c>
      <c r="D9" s="29"/>
      <c r="E9" s="95" t="s">
        <v>105</v>
      </c>
      <c r="F9" s="29"/>
      <c r="G9" s="96" t="s">
        <v>159</v>
      </c>
      <c r="H9" s="97">
        <f>SUM(B9-D9-F9)</f>
        <v>0</v>
      </c>
      <c r="I9" s="75"/>
      <c r="J9" s="70"/>
      <c r="K9" s="105"/>
      <c r="L9" s="55" t="s">
        <v>160</v>
      </c>
      <c r="M9" s="5"/>
      <c r="N9" s="55" t="s">
        <v>161</v>
      </c>
      <c r="O9" s="5"/>
      <c r="P9" s="56" t="s">
        <v>369</v>
      </c>
    </row>
    <row r="10" spans="1:19" ht="91.9" customHeight="1" thickBot="1">
      <c r="A10" s="15"/>
      <c r="B10" s="213" t="s">
        <v>370</v>
      </c>
      <c r="C10" s="214"/>
      <c r="D10" s="214" t="s">
        <v>165</v>
      </c>
      <c r="E10" s="214"/>
      <c r="F10" s="98" t="s">
        <v>166</v>
      </c>
      <c r="G10" s="98"/>
      <c r="H10" s="99" t="s">
        <v>167</v>
      </c>
      <c r="I10" s="99"/>
      <c r="J10" s="70"/>
      <c r="K10" s="105"/>
      <c r="L10" s="6" t="s">
        <v>125</v>
      </c>
      <c r="M10" s="5"/>
      <c r="N10" s="5"/>
      <c r="O10" s="5"/>
      <c r="P10" s="6" t="s">
        <v>168</v>
      </c>
    </row>
    <row r="11" spans="1:19" ht="19" thickBot="1">
      <c r="B11" s="12"/>
      <c r="D11" t="s">
        <v>29</v>
      </c>
      <c r="F11" s="2"/>
      <c r="G11" s="3"/>
      <c r="J11" s="58"/>
      <c r="K11" s="106" t="s">
        <v>29</v>
      </c>
      <c r="L11" s="170">
        <f>SUM(L40)</f>
        <v>0</v>
      </c>
      <c r="M11" s="5"/>
      <c r="N11" s="208" t="s">
        <v>169</v>
      </c>
      <c r="O11" s="5"/>
      <c r="P11" s="179">
        <f>SUM(P40)</f>
        <v>0</v>
      </c>
    </row>
    <row r="12" spans="1:19" ht="15.5">
      <c r="A12" s="46"/>
      <c r="F12" s="2"/>
      <c r="G12" s="45"/>
      <c r="J12" s="58"/>
      <c r="K12"/>
      <c r="L12" s="5" t="s">
        <v>29</v>
      </c>
      <c r="M12" s="5"/>
      <c r="N12" s="215"/>
      <c r="O12" s="5"/>
      <c r="P12" s="5" t="s">
        <v>127</v>
      </c>
    </row>
    <row r="13" spans="1:19" ht="15" thickBot="1">
      <c r="C13" s="49"/>
      <c r="D13" s="49"/>
      <c r="F13" s="2"/>
      <c r="G13" s="50"/>
      <c r="J13" s="58"/>
      <c r="K13" s="106"/>
      <c r="L13" s="5" t="s">
        <v>129</v>
      </c>
      <c r="M13" s="5"/>
      <c r="N13" s="215"/>
      <c r="O13" s="5"/>
      <c r="P13" s="24"/>
    </row>
    <row r="14" spans="1:19" ht="15" thickBot="1">
      <c r="F14" s="2"/>
      <c r="G14" s="3"/>
      <c r="J14" s="58"/>
      <c r="K14" s="106"/>
      <c r="L14" s="7">
        <f>SUM($H$9-$L$40)</f>
        <v>0</v>
      </c>
      <c r="M14" s="5"/>
      <c r="N14" s="215"/>
      <c r="O14" s="5"/>
      <c r="P14" s="24"/>
    </row>
    <row r="15" spans="1:19" ht="144" customHeight="1" thickBot="1">
      <c r="A15" s="15"/>
      <c r="B15" s="22" t="s">
        <v>171</v>
      </c>
      <c r="C15" s="22" t="s">
        <v>172</v>
      </c>
      <c r="D15" s="22" t="s">
        <v>173</v>
      </c>
      <c r="E15" s="22" t="s">
        <v>174</v>
      </c>
      <c r="F15" s="22" t="s">
        <v>175</v>
      </c>
      <c r="G15" s="22" t="s">
        <v>371</v>
      </c>
      <c r="H15" s="71" t="s">
        <v>372</v>
      </c>
      <c r="I15" s="71" t="s">
        <v>373</v>
      </c>
      <c r="J15" s="59" t="s">
        <v>178</v>
      </c>
      <c r="K15" s="59" t="s">
        <v>179</v>
      </c>
      <c r="L15" s="101" t="s">
        <v>374</v>
      </c>
      <c r="M15" s="23"/>
      <c r="N15" s="216"/>
      <c r="O15" s="25"/>
      <c r="P15" s="26" t="s">
        <v>183</v>
      </c>
      <c r="S15" t="s">
        <v>29</v>
      </c>
    </row>
    <row r="16" spans="1:19" ht="16" thickTop="1">
      <c r="A16" s="15"/>
      <c r="B16" s="15"/>
      <c r="C16" s="16"/>
      <c r="D16" s="16"/>
      <c r="E16" s="17"/>
      <c r="F16" s="17"/>
      <c r="G16" s="17"/>
      <c r="H16" s="72"/>
      <c r="I16" s="72"/>
      <c r="J16" s="60"/>
      <c r="K16" s="107"/>
      <c r="L16" s="33"/>
      <c r="M16" s="33"/>
      <c r="N16" s="15"/>
      <c r="O16" s="15"/>
      <c r="P16" s="35"/>
    </row>
    <row r="17" spans="1:16">
      <c r="A17" s="15"/>
      <c r="B17" s="18">
        <v>83101800</v>
      </c>
      <c r="C17" s="18" t="s">
        <v>184</v>
      </c>
      <c r="D17" s="18"/>
      <c r="E17" s="19" t="s">
        <v>185</v>
      </c>
      <c r="F17" s="19" t="s">
        <v>185</v>
      </c>
      <c r="G17" s="20" t="s">
        <v>186</v>
      </c>
      <c r="H17" s="73"/>
      <c r="I17" s="73"/>
      <c r="J17" s="63"/>
      <c r="K17" s="108"/>
      <c r="L17" s="15"/>
      <c r="M17" s="15"/>
      <c r="N17" s="15"/>
      <c r="O17" s="15"/>
      <c r="P17" s="27"/>
    </row>
    <row r="18" spans="1:16">
      <c r="A18" s="15"/>
      <c r="B18" s="18"/>
      <c r="C18" s="18"/>
      <c r="D18" s="18"/>
      <c r="E18" s="19"/>
      <c r="F18" s="19"/>
      <c r="G18" s="20"/>
      <c r="H18" s="73"/>
      <c r="I18" s="73"/>
      <c r="J18" s="63"/>
      <c r="K18" s="108"/>
      <c r="L18" s="15"/>
      <c r="M18" s="15"/>
      <c r="N18" s="15"/>
      <c r="O18" s="15"/>
      <c r="P18" s="27"/>
    </row>
    <row r="19" spans="1:16" ht="31.5" customHeight="1">
      <c r="A19" s="15"/>
      <c r="B19" s="20"/>
      <c r="C19" s="20"/>
      <c r="D19" s="20" t="s">
        <v>375</v>
      </c>
      <c r="E19" s="124"/>
      <c r="F19" s="124"/>
      <c r="G19" s="125" t="s">
        <v>376</v>
      </c>
      <c r="H19" s="80"/>
      <c r="I19" s="185"/>
      <c r="J19" s="127">
        <v>2022</v>
      </c>
      <c r="K19" s="128" t="s">
        <v>195</v>
      </c>
      <c r="L19" s="80"/>
      <c r="M19" s="15"/>
      <c r="N19" s="80">
        <v>1</v>
      </c>
      <c r="O19" s="15"/>
      <c r="P19" s="184">
        <f>SUM(($I19/$N19)*$L19)</f>
        <v>0</v>
      </c>
    </row>
    <row r="20" spans="1:16" ht="17.25" customHeight="1">
      <c r="A20" s="15"/>
      <c r="B20" s="20"/>
      <c r="C20" s="20"/>
      <c r="D20" s="20" t="s">
        <v>375</v>
      </c>
      <c r="E20" s="19"/>
      <c r="F20" s="111"/>
      <c r="G20" s="20" t="s">
        <v>377</v>
      </c>
      <c r="H20" s="30"/>
      <c r="I20" s="186"/>
      <c r="J20" s="64">
        <v>2022</v>
      </c>
      <c r="K20" s="103" t="s">
        <v>195</v>
      </c>
      <c r="L20" s="30"/>
      <c r="M20" s="15"/>
      <c r="N20" s="48">
        <v>1</v>
      </c>
      <c r="O20" s="15"/>
      <c r="P20" s="184">
        <f t="shared" ref="P20:P30" si="0">SUM(($I20/$N20)*$L20)</f>
        <v>0</v>
      </c>
    </row>
    <row r="21" spans="1:16" ht="17.25" customHeight="1">
      <c r="A21" s="15"/>
      <c r="B21" s="20"/>
      <c r="C21" s="20"/>
      <c r="D21" s="20" t="s">
        <v>375</v>
      </c>
      <c r="E21" s="19"/>
      <c r="G21" s="20" t="s">
        <v>378</v>
      </c>
      <c r="H21" s="30"/>
      <c r="I21" s="186"/>
      <c r="J21" s="64">
        <v>2022</v>
      </c>
      <c r="K21" s="103" t="s">
        <v>195</v>
      </c>
      <c r="L21" s="30"/>
      <c r="M21" s="15"/>
      <c r="N21" s="48">
        <v>1</v>
      </c>
      <c r="O21" s="15"/>
      <c r="P21" s="184">
        <f t="shared" si="0"/>
        <v>0</v>
      </c>
    </row>
    <row r="22" spans="1:16" ht="17.25" customHeight="1">
      <c r="A22" s="15"/>
      <c r="B22" s="20"/>
      <c r="C22" s="20"/>
      <c r="D22" s="20" t="s">
        <v>375</v>
      </c>
      <c r="E22" s="124"/>
      <c r="F22" s="124"/>
      <c r="G22" s="125" t="s">
        <v>379</v>
      </c>
      <c r="H22" s="79"/>
      <c r="I22" s="187"/>
      <c r="J22" s="127">
        <v>2022</v>
      </c>
      <c r="K22" s="128" t="s">
        <v>195</v>
      </c>
      <c r="L22" s="79"/>
      <c r="M22" s="15"/>
      <c r="N22" s="80">
        <v>1</v>
      </c>
      <c r="O22" s="15"/>
      <c r="P22" s="184">
        <f t="shared" si="0"/>
        <v>0</v>
      </c>
    </row>
    <row r="23" spans="1:16" ht="17.25" customHeight="1">
      <c r="A23" s="15"/>
      <c r="B23" s="20"/>
      <c r="C23" s="20"/>
      <c r="D23" s="20" t="s">
        <v>375</v>
      </c>
      <c r="E23" s="19"/>
      <c r="F23" s="19"/>
      <c r="G23" s="20" t="s">
        <v>380</v>
      </c>
      <c r="H23" s="30"/>
      <c r="I23" s="186"/>
      <c r="J23" s="64">
        <v>2022</v>
      </c>
      <c r="K23" s="103" t="s">
        <v>195</v>
      </c>
      <c r="L23" s="30"/>
      <c r="M23" s="15"/>
      <c r="N23" s="48">
        <v>1</v>
      </c>
      <c r="O23" s="15"/>
      <c r="P23" s="184">
        <f t="shared" si="0"/>
        <v>0</v>
      </c>
    </row>
    <row r="24" spans="1:16" ht="17.25" customHeight="1">
      <c r="A24" s="15"/>
      <c r="B24" s="20"/>
      <c r="C24" s="20"/>
      <c r="D24" s="20" t="s">
        <v>375</v>
      </c>
      <c r="E24" s="19"/>
      <c r="F24" s="19"/>
      <c r="G24" s="20" t="s">
        <v>381</v>
      </c>
      <c r="H24" s="30"/>
      <c r="I24" s="186"/>
      <c r="J24" s="64">
        <v>2022</v>
      </c>
      <c r="K24" s="103" t="s">
        <v>195</v>
      </c>
      <c r="L24" s="30"/>
      <c r="M24" s="15"/>
      <c r="N24" s="48">
        <v>1</v>
      </c>
      <c r="O24" s="15"/>
      <c r="P24" s="184">
        <f t="shared" si="0"/>
        <v>0</v>
      </c>
    </row>
    <row r="25" spans="1:16" ht="17.25" customHeight="1">
      <c r="A25" s="15"/>
      <c r="B25" s="20"/>
      <c r="C25" s="20"/>
      <c r="D25" s="20" t="s">
        <v>375</v>
      </c>
      <c r="E25" s="124"/>
      <c r="F25" s="124"/>
      <c r="G25" s="125" t="s">
        <v>382</v>
      </c>
      <c r="H25" s="79"/>
      <c r="I25" s="187"/>
      <c r="J25" s="127">
        <v>2022</v>
      </c>
      <c r="K25" s="128" t="s">
        <v>195</v>
      </c>
      <c r="L25" s="79"/>
      <c r="M25" s="15"/>
      <c r="N25" s="80">
        <v>1</v>
      </c>
      <c r="O25" s="15"/>
      <c r="P25" s="184">
        <f t="shared" si="0"/>
        <v>0</v>
      </c>
    </row>
    <row r="26" spans="1:16" ht="17.25" customHeight="1">
      <c r="A26" s="15"/>
      <c r="B26" s="20"/>
      <c r="C26" s="20"/>
      <c r="D26" s="20" t="s">
        <v>375</v>
      </c>
      <c r="E26" s="19"/>
      <c r="F26" s="19"/>
      <c r="G26" s="20" t="s">
        <v>383</v>
      </c>
      <c r="H26" s="30"/>
      <c r="I26" s="186"/>
      <c r="J26" s="64">
        <v>2022</v>
      </c>
      <c r="K26" s="103" t="s">
        <v>195</v>
      </c>
      <c r="L26" s="30"/>
      <c r="M26" s="15"/>
      <c r="N26" s="48">
        <v>1</v>
      </c>
      <c r="O26" s="15"/>
      <c r="P26" s="184">
        <f t="shared" si="0"/>
        <v>0</v>
      </c>
    </row>
    <row r="27" spans="1:16" ht="17.25" customHeight="1">
      <c r="A27" s="15"/>
      <c r="B27" s="20"/>
      <c r="C27" s="20"/>
      <c r="D27" s="20" t="s">
        <v>375</v>
      </c>
      <c r="E27" s="19"/>
      <c r="F27" s="19"/>
      <c r="G27" s="20" t="s">
        <v>384</v>
      </c>
      <c r="H27" s="30"/>
      <c r="I27" s="186"/>
      <c r="J27" s="64">
        <v>2022</v>
      </c>
      <c r="K27" s="103" t="s">
        <v>195</v>
      </c>
      <c r="L27" s="30"/>
      <c r="M27" s="15"/>
      <c r="N27" s="48">
        <v>1</v>
      </c>
      <c r="O27" s="15"/>
      <c r="P27" s="184">
        <f t="shared" si="0"/>
        <v>0</v>
      </c>
    </row>
    <row r="28" spans="1:16" ht="17.25" customHeight="1">
      <c r="A28" s="15"/>
      <c r="B28" s="20"/>
      <c r="C28" s="20"/>
      <c r="D28" s="20" t="s">
        <v>375</v>
      </c>
      <c r="E28" s="124"/>
      <c r="F28" s="124"/>
      <c r="G28" s="125" t="s">
        <v>385</v>
      </c>
      <c r="H28" s="79"/>
      <c r="I28" s="187"/>
      <c r="J28" s="127">
        <v>2022</v>
      </c>
      <c r="K28" s="128" t="s">
        <v>195</v>
      </c>
      <c r="L28" s="79"/>
      <c r="M28" s="15"/>
      <c r="N28" s="80">
        <v>1</v>
      </c>
      <c r="O28" s="15"/>
      <c r="P28" s="184">
        <f t="shared" si="0"/>
        <v>0</v>
      </c>
    </row>
    <row r="29" spans="1:16" ht="17.25" customHeight="1">
      <c r="A29" s="15"/>
      <c r="B29" s="20"/>
      <c r="C29" s="20"/>
      <c r="D29" s="20" t="s">
        <v>375</v>
      </c>
      <c r="E29" s="19"/>
      <c r="F29" s="19"/>
      <c r="G29" s="20" t="s">
        <v>386</v>
      </c>
      <c r="H29" s="30"/>
      <c r="I29" s="186"/>
      <c r="J29" s="64">
        <v>2022</v>
      </c>
      <c r="K29" s="103" t="s">
        <v>195</v>
      </c>
      <c r="L29" s="30"/>
      <c r="M29" s="15"/>
      <c r="N29" s="48">
        <v>1</v>
      </c>
      <c r="O29" s="15"/>
      <c r="P29" s="184">
        <f t="shared" si="0"/>
        <v>0</v>
      </c>
    </row>
    <row r="30" spans="1:16" ht="17.25" customHeight="1">
      <c r="A30" s="15"/>
      <c r="B30" s="20"/>
      <c r="C30" s="20"/>
      <c r="D30" s="20" t="s">
        <v>375</v>
      </c>
      <c r="E30" s="19"/>
      <c r="F30" s="19"/>
      <c r="G30" s="20" t="s">
        <v>387</v>
      </c>
      <c r="H30" s="30"/>
      <c r="I30" s="186"/>
      <c r="J30" s="64">
        <v>2022</v>
      </c>
      <c r="K30" s="103" t="s">
        <v>195</v>
      </c>
      <c r="L30" s="30"/>
      <c r="M30" s="15"/>
      <c r="N30" s="48">
        <v>1</v>
      </c>
      <c r="O30" s="15"/>
      <c r="P30" s="184">
        <f t="shared" si="0"/>
        <v>0</v>
      </c>
    </row>
    <row r="31" spans="1:16" ht="17.25" customHeight="1">
      <c r="A31" s="15"/>
      <c r="B31" s="15"/>
      <c r="C31" s="15"/>
      <c r="D31" s="15"/>
      <c r="E31" s="147"/>
      <c r="F31" s="147"/>
      <c r="G31" s="15"/>
      <c r="H31" s="150"/>
      <c r="I31" s="15"/>
      <c r="J31" s="148"/>
      <c r="K31" s="149"/>
      <c r="L31" s="87"/>
      <c r="M31" s="15"/>
      <c r="N31" s="87"/>
      <c r="O31" s="15"/>
      <c r="P31" s="86"/>
    </row>
    <row r="32" spans="1:16" ht="52.15" customHeight="1">
      <c r="A32" s="15"/>
      <c r="B32" s="15"/>
      <c r="C32" s="15"/>
      <c r="D32" s="15"/>
      <c r="E32" s="147"/>
      <c r="F32" s="147"/>
      <c r="G32" s="150" t="s">
        <v>388</v>
      </c>
      <c r="H32" s="150" t="s">
        <v>389</v>
      </c>
      <c r="I32" s="150" t="s">
        <v>390</v>
      </c>
      <c r="J32" s="150" t="s">
        <v>391</v>
      </c>
      <c r="K32" s="150" t="s">
        <v>392</v>
      </c>
      <c r="L32" s="150" t="s">
        <v>393</v>
      </c>
      <c r="M32" s="15"/>
      <c r="N32" s="87"/>
      <c r="O32" s="15"/>
      <c r="P32" s="86"/>
    </row>
    <row r="33" spans="1:17" ht="17.25" customHeight="1">
      <c r="A33" s="15"/>
      <c r="B33" s="20"/>
      <c r="C33" s="20"/>
      <c r="D33" s="20" t="s">
        <v>375</v>
      </c>
      <c r="E33" s="19"/>
      <c r="F33" s="19"/>
      <c r="G33" s="144"/>
      <c r="H33" s="30"/>
      <c r="I33" s="188"/>
      <c r="J33" s="146"/>
      <c r="K33" s="151"/>
      <c r="L33" s="48"/>
      <c r="M33" s="15"/>
      <c r="N33" s="48">
        <v>1</v>
      </c>
      <c r="O33" s="15"/>
      <c r="P33" s="184">
        <f t="shared" ref="P33:P38" si="1">SUM(($I33/$N33)*$L33)</f>
        <v>0</v>
      </c>
    </row>
    <row r="34" spans="1:17" ht="17.25" customHeight="1">
      <c r="A34" s="15"/>
      <c r="B34" s="20"/>
      <c r="C34" s="20"/>
      <c r="D34" s="20" t="s">
        <v>375</v>
      </c>
      <c r="E34" s="19"/>
      <c r="F34" s="19"/>
      <c r="G34" s="144"/>
      <c r="H34" s="30"/>
      <c r="I34" s="188"/>
      <c r="J34" s="146"/>
      <c r="K34" s="151"/>
      <c r="L34" s="48"/>
      <c r="M34" s="15"/>
      <c r="N34" s="48">
        <v>1</v>
      </c>
      <c r="O34" s="15"/>
      <c r="P34" s="184">
        <f t="shared" si="1"/>
        <v>0</v>
      </c>
    </row>
    <row r="35" spans="1:17" ht="17.25" customHeight="1">
      <c r="A35" s="15"/>
      <c r="B35" s="20"/>
      <c r="C35" s="20"/>
      <c r="D35" s="20" t="s">
        <v>375</v>
      </c>
      <c r="E35" s="19"/>
      <c r="F35" s="19"/>
      <c r="G35" s="144"/>
      <c r="H35" s="30"/>
      <c r="I35" s="188"/>
      <c r="J35" s="146"/>
      <c r="K35" s="151"/>
      <c r="L35" s="48"/>
      <c r="M35" s="15"/>
      <c r="N35" s="48">
        <v>1</v>
      </c>
      <c r="O35" s="15"/>
      <c r="P35" s="184">
        <f t="shared" si="1"/>
        <v>0</v>
      </c>
      <c r="Q35" t="s">
        <v>29</v>
      </c>
    </row>
    <row r="36" spans="1:17" ht="17.25" customHeight="1">
      <c r="A36" s="15"/>
      <c r="B36" s="20"/>
      <c r="C36" s="20"/>
      <c r="D36" s="20" t="s">
        <v>375</v>
      </c>
      <c r="E36" s="19"/>
      <c r="F36" s="19"/>
      <c r="G36" s="144"/>
      <c r="H36" s="30"/>
      <c r="I36" s="188"/>
      <c r="J36" s="146"/>
      <c r="K36" s="151"/>
      <c r="L36" s="48"/>
      <c r="M36" s="15"/>
      <c r="N36" s="48">
        <v>1</v>
      </c>
      <c r="O36" s="15"/>
      <c r="P36" s="184">
        <f t="shared" si="1"/>
        <v>0</v>
      </c>
    </row>
    <row r="37" spans="1:17" ht="17.25" customHeight="1">
      <c r="A37" s="15"/>
      <c r="B37" s="20"/>
      <c r="C37" s="20"/>
      <c r="D37" s="20" t="s">
        <v>375</v>
      </c>
      <c r="E37" s="19"/>
      <c r="F37" s="19"/>
      <c r="G37" s="144"/>
      <c r="H37" s="30"/>
      <c r="I37" s="188"/>
      <c r="J37" s="146"/>
      <c r="K37" s="151"/>
      <c r="L37" s="48"/>
      <c r="M37" s="15"/>
      <c r="N37" s="48">
        <v>1</v>
      </c>
      <c r="O37" s="15"/>
      <c r="P37" s="184">
        <f t="shared" si="1"/>
        <v>0</v>
      </c>
    </row>
    <row r="38" spans="1:17" ht="15.5">
      <c r="A38" s="15"/>
      <c r="B38" s="20"/>
      <c r="C38" s="20"/>
      <c r="D38" s="20" t="s">
        <v>375</v>
      </c>
      <c r="E38" s="19"/>
      <c r="F38" s="19"/>
      <c r="G38" s="144"/>
      <c r="H38" s="145"/>
      <c r="I38" s="189"/>
      <c r="J38" s="146"/>
      <c r="K38" s="152"/>
      <c r="L38" s="48"/>
      <c r="M38" s="15"/>
      <c r="N38" s="48">
        <v>1</v>
      </c>
      <c r="O38" s="15"/>
      <c r="P38" s="184">
        <f t="shared" si="1"/>
        <v>0</v>
      </c>
    </row>
    <row r="39" spans="1:17">
      <c r="A39" s="15"/>
      <c r="B39" s="15"/>
      <c r="C39" s="15"/>
      <c r="D39" s="15"/>
      <c r="E39" s="15"/>
      <c r="F39" s="15"/>
      <c r="G39" s="15"/>
      <c r="H39" s="75"/>
      <c r="I39" s="75"/>
      <c r="J39" s="61"/>
      <c r="K39" s="110"/>
      <c r="L39" s="31"/>
      <c r="M39" s="31"/>
      <c r="N39" s="15"/>
      <c r="O39" s="15"/>
      <c r="P39" s="177"/>
    </row>
    <row r="40" spans="1:17">
      <c r="A40" s="15"/>
      <c r="B40" s="15"/>
      <c r="C40" s="15"/>
      <c r="D40" s="15"/>
      <c r="E40" s="15"/>
      <c r="F40" s="15"/>
      <c r="G40" s="15"/>
      <c r="H40" s="75"/>
      <c r="I40" s="75"/>
      <c r="J40" s="61"/>
      <c r="K40" s="110"/>
      <c r="L40" s="32">
        <f>SUM(L19+L20+L21+L22+L23+L24+L25+L26+L27+L28+L29+L30+L33+L34+L35+L36+L37+L38)</f>
        <v>0</v>
      </c>
      <c r="M40" s="47"/>
      <c r="N40" s="15"/>
      <c r="O40" s="15"/>
      <c r="P40" s="178">
        <f>SUM(P19+P20+P21+P22+P23+P24+P25+P26+P27+P28+P29+P30+P33+P34+P35+P36+P37+P38)</f>
        <v>0</v>
      </c>
    </row>
    <row r="41" spans="1:17">
      <c r="A41" s="15"/>
      <c r="B41" s="15"/>
      <c r="C41" s="15"/>
      <c r="D41" s="15" t="s">
        <v>29</v>
      </c>
      <c r="E41" s="15"/>
      <c r="F41" s="15"/>
      <c r="G41" s="15"/>
      <c r="H41" s="75"/>
      <c r="I41" s="75"/>
      <c r="J41" s="61"/>
      <c r="K41" s="110"/>
      <c r="L41" s="28" t="s">
        <v>318</v>
      </c>
      <c r="M41" s="28"/>
      <c r="N41" s="15" t="s">
        <v>29</v>
      </c>
      <c r="O41" s="15"/>
      <c r="P41" s="28" t="s">
        <v>318</v>
      </c>
    </row>
    <row r="43" spans="1:17">
      <c r="G43" t="s">
        <v>29</v>
      </c>
    </row>
    <row r="44" spans="1:17">
      <c r="K44" s="104" t="s">
        <v>29</v>
      </c>
    </row>
    <row r="45" spans="1:17">
      <c r="N45" t="s">
        <v>29</v>
      </c>
      <c r="P45" t="s">
        <v>29</v>
      </c>
    </row>
    <row r="46" spans="1:17">
      <c r="K46" s="104" t="s">
        <v>29</v>
      </c>
    </row>
  </sheetData>
  <mergeCells count="3">
    <mergeCell ref="B10:C10"/>
    <mergeCell ref="D10:E10"/>
    <mergeCell ref="N11:N15"/>
  </mergeCells>
  <conditionalFormatting sqref="L11">
    <cfRule type="cellIs" dxfId="1" priority="1" operator="greaterThan">
      <formula>$H$9</formula>
    </cfRule>
  </conditionalFormatting>
  <conditionalFormatting sqref="L14">
    <cfRule type="cellIs" dxfId="0" priority="2" operator="lessThan">
      <formula>0</formula>
    </cfRule>
  </conditionalFormatting>
  <pageMargins left="0.70866141732283472" right="0.70866141732283472" top="0.74803149606299213" bottom="0.74803149606299213" header="0.31496062992125984" footer="0.31496062992125984"/>
  <pageSetup paperSize="9" pageOrder="overThenDown" orientation="landscape" r:id="rId1"/>
  <headerFooter>
    <oddHeader>&amp;LUpphandlingsmyndigheten&amp;RMiljöspendanalys fördelningsnyckel EL Process-LCA-metod</oddHeader>
    <oddFoote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EF56E-27FE-4D87-9115-71AAEEEDD0A4}">
  <dimension ref="A1:N19"/>
  <sheetViews>
    <sheetView tabSelected="1" workbookViewId="0"/>
  </sheetViews>
  <sheetFormatPr defaultRowHeight="14.5"/>
  <cols>
    <col min="2" max="2" width="15.7265625" customWidth="1"/>
    <col min="3" max="3" width="10.81640625" bestFit="1" customWidth="1"/>
  </cols>
  <sheetData>
    <row r="1" spans="1:14" ht="21">
      <c r="A1" s="37" t="s">
        <v>394</v>
      </c>
    </row>
    <row r="4" spans="1:14" ht="21">
      <c r="B4" s="37" t="s">
        <v>6</v>
      </c>
    </row>
    <row r="5" spans="1:14">
      <c r="B5" t="s">
        <v>7</v>
      </c>
      <c r="D5" s="51" t="s">
        <v>8</v>
      </c>
    </row>
    <row r="6" spans="1:14">
      <c r="D6" t="s">
        <v>9</v>
      </c>
    </row>
    <row r="8" spans="1:14" ht="21">
      <c r="B8" s="37" t="s">
        <v>10</v>
      </c>
    </row>
    <row r="9" spans="1:14">
      <c r="B9" s="52" t="s">
        <v>11</v>
      </c>
      <c r="C9" s="205">
        <v>44609</v>
      </c>
      <c r="D9" s="53" t="s">
        <v>395</v>
      </c>
      <c r="E9" s="53"/>
      <c r="F9" s="53"/>
      <c r="G9" s="53"/>
      <c r="H9" s="53"/>
      <c r="I9" s="53"/>
      <c r="J9" s="53"/>
      <c r="K9" s="53"/>
      <c r="L9" s="53"/>
      <c r="M9" s="53"/>
      <c r="N9" s="53"/>
    </row>
    <row r="10" spans="1:14">
      <c r="B10" s="160" t="s">
        <v>14</v>
      </c>
      <c r="C10" s="206">
        <v>44622</v>
      </c>
      <c r="D10" s="161" t="s">
        <v>395</v>
      </c>
      <c r="E10" s="161"/>
      <c r="F10" s="161"/>
      <c r="G10" s="161"/>
      <c r="H10" s="161"/>
      <c r="I10" s="161"/>
      <c r="J10" s="161"/>
      <c r="K10" s="161"/>
      <c r="L10" s="161"/>
      <c r="M10" s="161"/>
      <c r="N10" s="161"/>
    </row>
    <row r="11" spans="1:14">
      <c r="B11" s="162" t="s">
        <v>16</v>
      </c>
      <c r="C11" s="163"/>
      <c r="D11" s="163" t="s">
        <v>17</v>
      </c>
      <c r="E11" s="163"/>
      <c r="F11" s="163"/>
      <c r="G11" s="163"/>
      <c r="H11" s="163"/>
      <c r="I11" s="163"/>
      <c r="J11" s="163"/>
      <c r="K11" s="163"/>
      <c r="L11" s="163"/>
      <c r="M11" s="163"/>
      <c r="N11" s="163"/>
    </row>
    <row r="12" spans="1:14">
      <c r="B12" s="160" t="s">
        <v>18</v>
      </c>
      <c r="C12" s="206">
        <v>45317</v>
      </c>
      <c r="D12" s="161" t="s">
        <v>396</v>
      </c>
      <c r="E12" s="161"/>
      <c r="F12" s="161"/>
      <c r="G12" s="161"/>
      <c r="H12" s="161"/>
      <c r="I12" s="161"/>
      <c r="J12" s="161"/>
      <c r="K12" s="161"/>
      <c r="L12" s="161"/>
      <c r="M12" s="161"/>
      <c r="N12" s="161"/>
    </row>
    <row r="13" spans="1:14">
      <c r="B13" s="162" t="s">
        <v>16</v>
      </c>
      <c r="C13" s="163"/>
      <c r="D13" s="163" t="s">
        <v>21</v>
      </c>
      <c r="E13" s="163"/>
      <c r="F13" s="163"/>
      <c r="G13" s="163"/>
      <c r="H13" s="163"/>
      <c r="I13" s="163"/>
      <c r="J13" s="163"/>
      <c r="K13" s="163"/>
      <c r="L13" s="163"/>
      <c r="M13" s="163"/>
      <c r="N13" s="163"/>
    </row>
    <row r="15" spans="1:14" ht="21">
      <c r="B15" s="37" t="s">
        <v>22</v>
      </c>
    </row>
    <row r="16" spans="1:14">
      <c r="B16" t="s">
        <v>23</v>
      </c>
      <c r="C16">
        <v>318</v>
      </c>
      <c r="D16" t="s">
        <v>24</v>
      </c>
    </row>
    <row r="17" spans="2:4">
      <c r="B17" t="s">
        <v>23</v>
      </c>
      <c r="C17">
        <v>476</v>
      </c>
      <c r="D17" t="s">
        <v>25</v>
      </c>
    </row>
    <row r="18" spans="2:4">
      <c r="B18" t="s">
        <v>23</v>
      </c>
      <c r="C18">
        <v>481</v>
      </c>
      <c r="D18" t="s">
        <v>26</v>
      </c>
    </row>
    <row r="19" spans="2:4">
      <c r="B19" t="s">
        <v>23</v>
      </c>
      <c r="C19">
        <v>482</v>
      </c>
      <c r="D19" t="s">
        <v>27</v>
      </c>
    </row>
  </sheetData>
  <hyperlinks>
    <hyperlink ref="D5" r:id="rId1" xr:uid="{32DDE823-5828-453C-83DA-9E7BD671D293}"/>
  </hyperlinks>
  <pageMargins left="0.70866141732283472" right="0.70866141732283472" top="0.74803149606299213" bottom="0.74803149606299213" header="0.31496062992125984" footer="0.31496062992125984"/>
  <pageSetup paperSize="9" orientation="portrait" verticalDpi="0" r:id="rId2"/>
  <headerFooter>
    <oddHeader>&amp;LUpphandlingsmyndigheten&amp;RMiljöspendanalys fördelningsnyckel Process-LCA-metod</oddHead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BC681-7B7D-4452-AE3F-7F14A1D536ED}">
  <dimension ref="A1:D54"/>
  <sheetViews>
    <sheetView workbookViewId="0">
      <selection activeCell="C3" sqref="C3"/>
    </sheetView>
  </sheetViews>
  <sheetFormatPr defaultRowHeight="14.5"/>
  <cols>
    <col min="2" max="2" width="28.7265625" customWidth="1"/>
    <col min="3" max="3" width="12.7265625" customWidth="1"/>
    <col min="4" max="4" width="11.81640625" bestFit="1" customWidth="1"/>
  </cols>
  <sheetData>
    <row r="1" spans="1:2" ht="21">
      <c r="A1" s="37" t="s">
        <v>394</v>
      </c>
    </row>
    <row r="2" spans="1:2">
      <c r="A2" t="s">
        <v>29</v>
      </c>
    </row>
    <row r="3" spans="1:2" ht="21">
      <c r="B3" s="37" t="s">
        <v>31</v>
      </c>
    </row>
    <row r="4" spans="1:2" ht="15.5">
      <c r="B4" s="38" t="s">
        <v>32</v>
      </c>
    </row>
    <row r="5" spans="1:2" ht="15.5">
      <c r="B5" s="38" t="s">
        <v>33</v>
      </c>
    </row>
    <row r="6" spans="1:2" ht="15.5">
      <c r="B6" s="38" t="s">
        <v>34</v>
      </c>
    </row>
    <row r="7" spans="1:2" ht="15.5">
      <c r="B7" s="38" t="s">
        <v>35</v>
      </c>
    </row>
    <row r="8" spans="1:2" ht="15.5">
      <c r="B8" s="38" t="s">
        <v>36</v>
      </c>
    </row>
    <row r="9" spans="1:2" ht="15.5">
      <c r="B9" s="38" t="s">
        <v>37</v>
      </c>
    </row>
    <row r="10" spans="1:2" ht="17.5">
      <c r="B10" s="38" t="s">
        <v>38</v>
      </c>
    </row>
    <row r="11" spans="1:2" ht="15.5">
      <c r="B11" s="38" t="s">
        <v>39</v>
      </c>
    </row>
    <row r="12" spans="1:2" ht="15.5">
      <c r="B12" s="38" t="s">
        <v>40</v>
      </c>
    </row>
    <row r="13" spans="1:2" ht="15.5">
      <c r="B13" s="38"/>
    </row>
    <row r="14" spans="1:2" ht="21">
      <c r="A14" t="s">
        <v>29</v>
      </c>
      <c r="B14" s="37" t="s">
        <v>41</v>
      </c>
    </row>
    <row r="15" spans="1:2" ht="15.5">
      <c r="B15" s="38" t="s">
        <v>42</v>
      </c>
    </row>
    <row r="16" spans="1:2" ht="15.5">
      <c r="B16" s="38" t="s">
        <v>43</v>
      </c>
    </row>
    <row r="17" spans="2:2" ht="15.5">
      <c r="B17" s="38" t="s">
        <v>44</v>
      </c>
    </row>
    <row r="18" spans="2:2" ht="15.5">
      <c r="B18" s="38" t="s">
        <v>45</v>
      </c>
    </row>
    <row r="19" spans="2:2" ht="15.5">
      <c r="B19" s="38" t="s">
        <v>46</v>
      </c>
    </row>
    <row r="20" spans="2:2" ht="15.5">
      <c r="B20" s="38" t="s">
        <v>47</v>
      </c>
    </row>
    <row r="21" spans="2:2" ht="15.5">
      <c r="B21" s="38" t="s">
        <v>48</v>
      </c>
    </row>
    <row r="22" spans="2:2" ht="15.5">
      <c r="B22" s="38" t="s">
        <v>49</v>
      </c>
    </row>
    <row r="23" spans="2:2" ht="15.5">
      <c r="B23" s="38" t="s">
        <v>50</v>
      </c>
    </row>
    <row r="24" spans="2:2" ht="15.5">
      <c r="B24" s="38"/>
    </row>
    <row r="25" spans="2:2" ht="21">
      <c r="B25" s="37" t="s">
        <v>51</v>
      </c>
    </row>
    <row r="26" spans="2:2" ht="15.5">
      <c r="B26" s="46" t="s">
        <v>52</v>
      </c>
    </row>
    <row r="27" spans="2:2" ht="15.5">
      <c r="B27" s="38" t="s">
        <v>53</v>
      </c>
    </row>
    <row r="28" spans="2:2" ht="15.5">
      <c r="B28" s="38" t="s">
        <v>54</v>
      </c>
    </row>
    <row r="29" spans="2:2" ht="15.5">
      <c r="B29" s="38" t="s">
        <v>55</v>
      </c>
    </row>
    <row r="30" spans="2:2" ht="15.5">
      <c r="B30" s="38" t="s">
        <v>56</v>
      </c>
    </row>
    <row r="31" spans="2:2" ht="15.5">
      <c r="B31" s="38" t="s">
        <v>57</v>
      </c>
    </row>
    <row r="33" spans="2:4" ht="16" thickBot="1">
      <c r="B33" s="46" t="s">
        <v>58</v>
      </c>
    </row>
    <row r="34" spans="2:4">
      <c r="B34" s="39" t="s">
        <v>59</v>
      </c>
      <c r="C34" s="40" t="s">
        <v>60</v>
      </c>
      <c r="D34" s="41" t="s">
        <v>61</v>
      </c>
    </row>
    <row r="35" spans="2:4" ht="15" thickBot="1">
      <c r="B35" s="42" t="s">
        <v>62</v>
      </c>
      <c r="C35" s="43">
        <v>140.69999999999999</v>
      </c>
      <c r="D35" s="44">
        <v>157.4</v>
      </c>
    </row>
    <row r="36" spans="2:4">
      <c r="B36" t="s">
        <v>63</v>
      </c>
    </row>
    <row r="37" spans="2:4">
      <c r="B37" t="s">
        <v>64</v>
      </c>
    </row>
    <row r="38" spans="2:4">
      <c r="B38" t="s">
        <v>65</v>
      </c>
    </row>
    <row r="39" spans="2:4">
      <c r="B39" t="s">
        <v>66</v>
      </c>
    </row>
    <row r="41" spans="2:4" ht="21">
      <c r="B41" s="37" t="s">
        <v>67</v>
      </c>
    </row>
    <row r="42" spans="2:4" ht="15.5">
      <c r="B42" s="38" t="s">
        <v>68</v>
      </c>
    </row>
    <row r="43" spans="2:4" ht="15.5">
      <c r="B43" s="38" t="s">
        <v>69</v>
      </c>
    </row>
    <row r="44" spans="2:4" ht="15.5">
      <c r="B44" s="38" t="s">
        <v>70</v>
      </c>
    </row>
    <row r="45" spans="2:4" ht="15.5">
      <c r="B45" s="38" t="s">
        <v>71</v>
      </c>
    </row>
    <row r="46" spans="2:4" ht="15.5">
      <c r="B46" s="38" t="s">
        <v>72</v>
      </c>
    </row>
    <row r="48" spans="2:4" ht="21">
      <c r="B48" s="37" t="s">
        <v>73</v>
      </c>
      <c r="D48" s="164"/>
    </row>
    <row r="49" spans="2:4" ht="15.5">
      <c r="B49" s="38" t="s">
        <v>74</v>
      </c>
    </row>
    <row r="50" spans="2:4" ht="15.5">
      <c r="B50" s="38" t="s">
        <v>75</v>
      </c>
    </row>
    <row r="51" spans="2:4" ht="15.5">
      <c r="B51" s="38" t="s">
        <v>76</v>
      </c>
    </row>
    <row r="52" spans="2:4" ht="15.5">
      <c r="B52" s="38" t="s">
        <v>77</v>
      </c>
    </row>
    <row r="53" spans="2:4" ht="15.5">
      <c r="B53" s="38" t="s">
        <v>78</v>
      </c>
      <c r="C53" s="165"/>
      <c r="D53" s="165"/>
    </row>
    <row r="54" spans="2:4">
      <c r="B54" s="202" t="s">
        <v>79</v>
      </c>
    </row>
  </sheetData>
  <pageMargins left="0.70866141732283472" right="0.70866141732283472" top="0.74803149606299213" bottom="0.74803149606299213" header="0.31496062992125984" footer="0.31496062992125984"/>
  <pageSetup paperSize="9" pageOrder="overThenDown" orientation="landscape" verticalDpi="0" r:id="rId1"/>
  <headerFooter>
    <oddHeader>&amp;LUpphandlingsmyndigheten&amp;RMiljöspendanalys fördelningsnyckel EL Process-LCA-metod</oddHeader>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5D441-4ABF-424D-B8A7-B7DB369F4C16}">
  <dimension ref="A1:X47"/>
  <sheetViews>
    <sheetView zoomScale="80" zoomScaleNormal="80" workbookViewId="0">
      <selection activeCell="D1" sqref="D1"/>
    </sheetView>
  </sheetViews>
  <sheetFormatPr defaultColWidth="9.453125" defaultRowHeight="14.5"/>
  <cols>
    <col min="1" max="1" width="12.26953125" style="10" bestFit="1" customWidth="1"/>
    <col min="2" max="2" width="34" style="9" bestFit="1" customWidth="1"/>
    <col min="3" max="3" width="24.7265625" style="14" customWidth="1"/>
    <col min="4" max="4" width="33" style="113" customWidth="1"/>
    <col min="5" max="5" width="19.81640625" style="9" customWidth="1"/>
    <col min="6" max="6" width="32.1796875" style="9" bestFit="1" customWidth="1"/>
    <col min="7" max="7" width="14.26953125" style="9" customWidth="1"/>
    <col min="8" max="8" width="52.7265625" style="9" customWidth="1"/>
    <col min="9" max="9" width="14" style="9" customWidth="1"/>
    <col min="10" max="10" width="33.7265625" style="9" customWidth="1"/>
    <col min="11" max="11" width="34.54296875" style="9" customWidth="1"/>
    <col min="12" max="12" width="3.54296875" style="9" customWidth="1"/>
    <col min="13" max="13" width="34.81640625" style="9" customWidth="1"/>
    <col min="14" max="14" width="4.26953125" style="9" customWidth="1"/>
    <col min="15" max="15" width="15.1796875" style="9" customWidth="1"/>
    <col min="16" max="16" width="3.7265625" style="9" customWidth="1"/>
    <col min="17" max="17" width="68.26953125" style="9" bestFit="1" customWidth="1"/>
    <col min="18" max="18" width="9.453125" style="9"/>
    <col min="19" max="19" width="28.7265625" style="9" customWidth="1"/>
    <col min="20" max="20" width="39.26953125" style="9" customWidth="1"/>
    <col min="21" max="21" width="4.453125" style="9" customWidth="1"/>
    <col min="22" max="22" width="8.81640625" style="9" customWidth="1"/>
    <col min="23" max="23" width="9.453125" style="9"/>
    <col min="24" max="24" width="68.7265625" style="9" customWidth="1"/>
    <col min="25" max="16384" width="9.453125" style="9"/>
  </cols>
  <sheetData>
    <row r="1" spans="2:18" ht="64.5" thickBot="1">
      <c r="B1" s="201" t="s">
        <v>394</v>
      </c>
      <c r="H1" s="54" t="s">
        <v>80</v>
      </c>
      <c r="J1" s="190" t="s">
        <v>81</v>
      </c>
      <c r="K1" s="191" t="s">
        <v>82</v>
      </c>
      <c r="L1" s="192"/>
      <c r="M1" s="193" t="s">
        <v>83</v>
      </c>
      <c r="N1" s="192"/>
      <c r="O1" s="192"/>
      <c r="P1" s="194"/>
    </row>
    <row r="2" spans="2:18" ht="16" thickBot="1">
      <c r="B2" s="9" t="s">
        <v>84</v>
      </c>
      <c r="H2" s="114" t="s">
        <v>85</v>
      </c>
      <c r="J2" s="195"/>
      <c r="K2" s="135" t="s">
        <v>86</v>
      </c>
      <c r="L2" s="157"/>
      <c r="M2" s="36">
        <f>IF($Q26=0,$X26,$Q26)</f>
        <v>0</v>
      </c>
      <c r="N2" s="92"/>
      <c r="O2" s="92"/>
      <c r="P2" s="196"/>
    </row>
    <row r="3" spans="2:18" ht="16" thickBot="1">
      <c r="B3" s="9" t="s">
        <v>87</v>
      </c>
      <c r="H3" s="115" t="s">
        <v>88</v>
      </c>
      <c r="J3" s="195"/>
      <c r="K3" s="135" t="s">
        <v>89</v>
      </c>
      <c r="L3" s="159"/>
      <c r="M3" s="36">
        <f>IF($Q28=0,$X28,$Q28)</f>
        <v>0</v>
      </c>
      <c r="N3" s="92"/>
      <c r="O3" s="92"/>
      <c r="P3" s="196"/>
    </row>
    <row r="4" spans="2:18" ht="16" thickBot="1">
      <c r="B4" s="9" t="s">
        <v>90</v>
      </c>
      <c r="H4" s="1" t="s">
        <v>91</v>
      </c>
      <c r="J4" s="195"/>
      <c r="K4" s="135" t="s">
        <v>92</v>
      </c>
      <c r="L4" s="159"/>
      <c r="M4" s="178">
        <f>IF($Q30=0,$X30,$Q30)</f>
        <v>0</v>
      </c>
      <c r="N4" s="92"/>
      <c r="O4" s="92"/>
      <c r="P4" s="196"/>
    </row>
    <row r="5" spans="2:18" ht="15.5">
      <c r="B5" s="9" t="s">
        <v>93</v>
      </c>
      <c r="C5" s="9"/>
      <c r="J5" s="195"/>
      <c r="K5" s="135" t="s">
        <v>94</v>
      </c>
      <c r="L5" s="159"/>
      <c r="M5" s="178">
        <f>IF($Q32=0,$X32,$Q32)</f>
        <v>0</v>
      </c>
      <c r="N5" s="92"/>
      <c r="O5" s="92" t="s">
        <v>29</v>
      </c>
      <c r="P5" s="196"/>
      <c r="Q5" s="9" t="s">
        <v>29</v>
      </c>
      <c r="R5" s="9" t="s">
        <v>29</v>
      </c>
    </row>
    <row r="6" spans="2:18" ht="15" customHeight="1">
      <c r="B6" s="204" t="s">
        <v>95</v>
      </c>
      <c r="C6" s="119"/>
      <c r="J6" s="195"/>
      <c r="K6" s="135" t="s">
        <v>96</v>
      </c>
      <c r="L6" s="159"/>
      <c r="M6" s="178">
        <f>IF($Q34=0,$X34,$Q34)</f>
        <v>0</v>
      </c>
      <c r="N6" s="92"/>
      <c r="O6" s="92"/>
      <c r="P6" s="196"/>
    </row>
    <row r="7" spans="2:18" ht="15.5">
      <c r="J7" s="195"/>
      <c r="K7" s="135" t="s">
        <v>97</v>
      </c>
      <c r="L7" s="159"/>
      <c r="M7" s="178">
        <f>IF($Q36=0,$X36,$Q36)</f>
        <v>0</v>
      </c>
      <c r="N7" s="92"/>
      <c r="O7" s="92"/>
      <c r="P7" s="196"/>
      <c r="R7" s="9" t="s">
        <v>29</v>
      </c>
    </row>
    <row r="8" spans="2:18" ht="15.5">
      <c r="J8" s="195"/>
      <c r="K8" s="135" t="s">
        <v>98</v>
      </c>
      <c r="L8" s="158"/>
      <c r="M8" s="178">
        <f>IF($Q38=0,$X38,$Q38)</f>
        <v>0</v>
      </c>
      <c r="N8" s="92"/>
      <c r="O8" s="92"/>
      <c r="P8" s="196"/>
    </row>
    <row r="9" spans="2:18">
      <c r="B9" s="91" t="s">
        <v>84</v>
      </c>
      <c r="C9" s="92"/>
      <c r="D9" s="92"/>
      <c r="E9" s="15"/>
      <c r="F9" s="15"/>
      <c r="G9" s="15"/>
      <c r="H9" s="75"/>
      <c r="I9" s="61"/>
      <c r="J9" s="195"/>
      <c r="K9" s="92"/>
      <c r="L9" s="92"/>
      <c r="M9" s="92"/>
      <c r="N9" s="92"/>
      <c r="O9" s="92"/>
      <c r="P9" s="196"/>
    </row>
    <row r="10" spans="2:18" ht="63" customHeight="1" thickBot="1">
      <c r="B10" s="93" t="s">
        <v>99</v>
      </c>
      <c r="C10" s="17"/>
      <c r="D10" s="123" t="s">
        <v>100</v>
      </c>
      <c r="E10" s="17"/>
      <c r="F10" s="28" t="s">
        <v>101</v>
      </c>
      <c r="G10" s="15"/>
      <c r="H10" s="28" t="s">
        <v>102</v>
      </c>
      <c r="I10" s="61"/>
      <c r="J10" s="195"/>
      <c r="K10" s="92"/>
      <c r="L10" s="92"/>
      <c r="M10" s="210" t="s">
        <v>103</v>
      </c>
      <c r="N10" s="211"/>
      <c r="O10" s="211"/>
      <c r="P10" s="212"/>
    </row>
    <row r="11" spans="2:18" ht="44" thickBot="1">
      <c r="B11" s="29"/>
      <c r="C11" s="95" t="s">
        <v>104</v>
      </c>
      <c r="D11" s="29"/>
      <c r="E11" s="95" t="s">
        <v>105</v>
      </c>
      <c r="F11" s="29"/>
      <c r="G11" s="121" t="s">
        <v>106</v>
      </c>
      <c r="H11" s="122">
        <f>SUM(B11-D11-F11)</f>
        <v>0</v>
      </c>
      <c r="I11" s="61"/>
      <c r="J11" s="195"/>
      <c r="K11" s="92"/>
      <c r="L11" s="92"/>
      <c r="M11" s="181" t="e">
        <f>IF(((M2+M3+M4+M5+M6+M7+M8)/(IF($Q$21=0,$X$21,$Q$21)))=1,(IF($Q$21=0,$X$21,$Q$21)))</f>
        <v>#DIV/0!</v>
      </c>
      <c r="N11" s="92"/>
      <c r="O11" s="92"/>
      <c r="P11" s="196" t="s">
        <v>29</v>
      </c>
    </row>
    <row r="12" spans="2:18" ht="134.25" customHeight="1" thickBot="1">
      <c r="B12" s="112" t="s">
        <v>107</v>
      </c>
      <c r="C12" s="98"/>
      <c r="D12" s="98" t="s">
        <v>108</v>
      </c>
      <c r="E12" s="98"/>
      <c r="F12" s="98" t="s">
        <v>109</v>
      </c>
      <c r="G12" s="98"/>
      <c r="H12" s="99" t="s">
        <v>110</v>
      </c>
      <c r="I12" s="61"/>
      <c r="J12" s="197"/>
      <c r="K12" s="198"/>
      <c r="L12" s="198"/>
      <c r="M12" s="199" t="s">
        <v>111</v>
      </c>
      <c r="N12" s="198"/>
      <c r="O12" s="198"/>
      <c r="P12" s="200"/>
    </row>
    <row r="16" spans="2:18">
      <c r="F16" s="9" t="s">
        <v>29</v>
      </c>
    </row>
    <row r="17" spans="1:24" ht="21">
      <c r="A17" s="9"/>
      <c r="C17" s="153" t="s">
        <v>112</v>
      </c>
      <c r="D17" s="154"/>
      <c r="E17" s="92"/>
      <c r="F17" s="92"/>
      <c r="G17" s="92"/>
      <c r="H17" s="92"/>
      <c r="J17" s="141" t="s">
        <v>113</v>
      </c>
      <c r="K17" s="5"/>
      <c r="L17" s="5"/>
      <c r="M17" s="5"/>
      <c r="N17" s="5"/>
      <c r="O17" s="5"/>
      <c r="P17" s="5"/>
      <c r="Q17" s="5"/>
      <c r="S17" s="141" t="s">
        <v>114</v>
      </c>
      <c r="T17" s="5"/>
      <c r="U17" s="5"/>
      <c r="V17" s="5"/>
      <c r="W17" s="5"/>
      <c r="X17" s="5"/>
    </row>
    <row r="18" spans="1:24" ht="31.15" customHeight="1">
      <c r="A18" s="9"/>
      <c r="C18" s="155"/>
      <c r="D18" s="155" t="s">
        <v>115</v>
      </c>
      <c r="E18" s="91"/>
      <c r="F18" s="91"/>
      <c r="G18" s="92"/>
      <c r="H18" s="92"/>
      <c r="J18" s="141" t="s">
        <v>116</v>
      </c>
      <c r="K18" s="5"/>
      <c r="L18" s="5"/>
      <c r="M18" s="5"/>
      <c r="N18" s="5"/>
      <c r="O18" s="5"/>
      <c r="P18" s="5"/>
      <c r="Q18" s="5"/>
      <c r="S18" s="141" t="s">
        <v>116</v>
      </c>
      <c r="T18" s="5"/>
      <c r="U18" s="5"/>
      <c r="V18" s="5"/>
      <c r="W18" s="5"/>
      <c r="X18" s="5"/>
    </row>
    <row r="19" spans="1:24" ht="65.25" customHeight="1">
      <c r="A19" s="12"/>
      <c r="C19" s="155"/>
      <c r="D19" s="27" t="s">
        <v>117</v>
      </c>
      <c r="E19" s="91"/>
      <c r="F19" s="91"/>
      <c r="G19" s="91"/>
      <c r="H19" s="203" t="s">
        <v>118</v>
      </c>
      <c r="J19" s="5"/>
      <c r="K19" s="55" t="s">
        <v>119</v>
      </c>
      <c r="L19" s="5"/>
      <c r="M19" s="5"/>
      <c r="N19" s="5"/>
      <c r="O19" s="5"/>
      <c r="P19" s="5"/>
      <c r="Q19" s="120" t="s">
        <v>120</v>
      </c>
      <c r="R19" s="9" t="s">
        <v>29</v>
      </c>
      <c r="S19" s="5"/>
      <c r="T19" s="55" t="s">
        <v>121</v>
      </c>
      <c r="U19" s="5"/>
      <c r="V19" s="5"/>
      <c r="W19" s="5"/>
      <c r="X19" s="120" t="s">
        <v>122</v>
      </c>
    </row>
    <row r="20" spans="1:24" ht="19" thickBot="1">
      <c r="A20" s="12"/>
      <c r="C20" s="155"/>
      <c r="D20" s="91"/>
      <c r="E20" s="91"/>
      <c r="F20" s="91"/>
      <c r="G20" s="91"/>
      <c r="H20" s="91" t="s">
        <v>123</v>
      </c>
      <c r="I20" s="9" t="s">
        <v>29</v>
      </c>
      <c r="J20" s="5"/>
      <c r="K20" s="5" t="s">
        <v>124</v>
      </c>
      <c r="L20" s="5"/>
      <c r="M20" s="5" t="s">
        <v>125</v>
      </c>
      <c r="N20" s="5"/>
      <c r="O20" s="5"/>
      <c r="P20" s="5"/>
      <c r="Q20" s="6" t="s">
        <v>126</v>
      </c>
      <c r="S20" s="5"/>
      <c r="T20" s="5" t="s">
        <v>125</v>
      </c>
      <c r="U20" s="5"/>
      <c r="V20" s="5"/>
      <c r="W20" s="5"/>
      <c r="X20" s="5" t="s">
        <v>126</v>
      </c>
    </row>
    <row r="21" spans="1:24" ht="19" thickBot="1">
      <c r="C21" s="155"/>
      <c r="D21" s="91"/>
      <c r="E21" s="91"/>
      <c r="F21" s="91"/>
      <c r="G21" s="92"/>
      <c r="H21" s="166">
        <f>SUM(H26)</f>
        <v>0</v>
      </c>
      <c r="J21" s="5"/>
      <c r="K21" s="171">
        <f>SUM(1-$K$41)</f>
        <v>1</v>
      </c>
      <c r="L21" s="5"/>
      <c r="M21" s="170">
        <f>SUM($M$41)</f>
        <v>0</v>
      </c>
      <c r="N21" s="5"/>
      <c r="O21" s="5"/>
      <c r="P21" s="5"/>
      <c r="Q21" s="180">
        <f>SUM(Q41)</f>
        <v>0</v>
      </c>
      <c r="S21" s="5"/>
      <c r="T21" s="170">
        <f>SUM(T41)</f>
        <v>0</v>
      </c>
      <c r="U21" s="5"/>
      <c r="V21" s="5"/>
      <c r="W21" s="5"/>
      <c r="X21" s="180">
        <f>SUM(X41)</f>
        <v>0</v>
      </c>
    </row>
    <row r="22" spans="1:24" ht="18" customHeight="1">
      <c r="C22" s="155"/>
      <c r="D22" s="91"/>
      <c r="E22" s="91"/>
      <c r="F22" s="91"/>
      <c r="G22" s="92"/>
      <c r="H22" s="92" t="s">
        <v>127</v>
      </c>
      <c r="I22" s="9" t="s">
        <v>29</v>
      </c>
      <c r="J22" s="5"/>
      <c r="K22" s="207" t="s">
        <v>128</v>
      </c>
      <c r="L22" s="5"/>
      <c r="M22" s="6" t="s">
        <v>29</v>
      </c>
      <c r="N22" s="5"/>
      <c r="O22" s="5"/>
      <c r="P22" s="5"/>
      <c r="Q22" s="5" t="s">
        <v>127</v>
      </c>
      <c r="S22" s="5"/>
      <c r="T22" s="6" t="s">
        <v>29</v>
      </c>
      <c r="U22" s="5"/>
      <c r="V22" s="5"/>
      <c r="W22" s="5"/>
      <c r="X22" s="5" t="s">
        <v>127</v>
      </c>
    </row>
    <row r="23" spans="1:24" ht="19" thickBot="1">
      <c r="C23" s="155"/>
      <c r="D23" s="91"/>
      <c r="E23" s="91"/>
      <c r="F23" s="91"/>
      <c r="G23" s="92"/>
      <c r="H23" s="92"/>
      <c r="J23" s="5"/>
      <c r="K23" s="208"/>
      <c r="L23" s="5"/>
      <c r="M23" s="6" t="s">
        <v>129</v>
      </c>
      <c r="N23" s="5"/>
      <c r="O23" s="5"/>
      <c r="P23" s="5"/>
      <c r="Q23" s="5"/>
      <c r="S23" s="5"/>
      <c r="T23" s="6" t="s">
        <v>129</v>
      </c>
      <c r="U23" s="5"/>
      <c r="V23" s="5"/>
      <c r="W23" s="5"/>
      <c r="X23" s="5"/>
    </row>
    <row r="24" spans="1:24" ht="19" thickBot="1">
      <c r="C24" s="155"/>
      <c r="D24" s="91"/>
      <c r="E24" s="91"/>
      <c r="F24" s="91"/>
      <c r="G24" s="92"/>
      <c r="H24" s="92"/>
      <c r="J24" s="5"/>
      <c r="K24" s="208"/>
      <c r="L24" s="5"/>
      <c r="M24" s="170">
        <f>SUM($H$11-$M$41)</f>
        <v>0</v>
      </c>
      <c r="N24" s="5"/>
      <c r="O24" s="5"/>
      <c r="P24" s="5"/>
      <c r="Q24" s="5"/>
      <c r="S24" s="5"/>
      <c r="T24" s="170">
        <f>SUM($H$11-$T$41)</f>
        <v>0</v>
      </c>
      <c r="U24" s="5"/>
      <c r="V24" s="5"/>
      <c r="W24" s="5"/>
      <c r="X24" s="5"/>
    </row>
    <row r="25" spans="1:24" s="116" customFormat="1" ht="56.5" customHeight="1" thickBot="1">
      <c r="A25" s="132"/>
      <c r="B25" s="132"/>
      <c r="C25" s="155"/>
      <c r="D25" s="91"/>
      <c r="E25" s="91"/>
      <c r="F25" s="156" t="s">
        <v>130</v>
      </c>
      <c r="G25" s="27" t="s">
        <v>131</v>
      </c>
      <c r="H25" s="27" t="s">
        <v>132</v>
      </c>
      <c r="J25" s="139" t="s">
        <v>130</v>
      </c>
      <c r="K25" s="209"/>
      <c r="L25" s="55"/>
      <c r="M25" s="120" t="s">
        <v>133</v>
      </c>
      <c r="N25" s="5"/>
      <c r="O25" s="142" t="s">
        <v>134</v>
      </c>
      <c r="P25" s="120"/>
      <c r="Q25" s="120" t="s">
        <v>135</v>
      </c>
      <c r="S25" s="139" t="s">
        <v>130</v>
      </c>
      <c r="T25" s="143" t="s">
        <v>136</v>
      </c>
      <c r="U25" s="55"/>
      <c r="V25" s="142" t="s">
        <v>137</v>
      </c>
      <c r="W25" s="120"/>
      <c r="X25" s="120" t="s">
        <v>135</v>
      </c>
    </row>
    <row r="26" spans="1:24" ht="19" thickBot="1">
      <c r="A26" s="133"/>
      <c r="B26" s="134"/>
      <c r="C26" s="155"/>
      <c r="D26" s="91"/>
      <c r="E26" s="91"/>
      <c r="F26" s="135" t="s">
        <v>86</v>
      </c>
      <c r="G26" s="136">
        <v>1</v>
      </c>
      <c r="H26" s="36">
        <f>SUM($H11*'Nordisk elmix'!H27)</f>
        <v>0</v>
      </c>
      <c r="J26" s="135" t="s">
        <v>86</v>
      </c>
      <c r="K26" s="172"/>
      <c r="L26" s="5"/>
      <c r="M26" s="36">
        <f>SUM($H$11*$K26)</f>
        <v>0</v>
      </c>
      <c r="N26" s="5"/>
      <c r="O26" s="5" t="s">
        <v>138</v>
      </c>
      <c r="P26" s="5"/>
      <c r="Q26" s="178">
        <f>SUM('Nordisk elmix'!$R$11)</f>
        <v>0</v>
      </c>
      <c r="R26" s="9" t="s">
        <v>29</v>
      </c>
      <c r="S26" s="135" t="s">
        <v>86</v>
      </c>
      <c r="T26" s="140"/>
      <c r="U26" s="5"/>
      <c r="V26" s="5" t="s">
        <v>138</v>
      </c>
      <c r="W26" s="5"/>
      <c r="X26" s="178">
        <f>SUM('Nordisk elmix'!$R$11)</f>
        <v>0</v>
      </c>
    </row>
    <row r="27" spans="1:24" ht="19" thickBot="1">
      <c r="A27" s="133"/>
      <c r="B27" s="133"/>
      <c r="C27" s="155"/>
      <c r="D27" s="92"/>
      <c r="E27" s="92"/>
      <c r="F27" s="91"/>
      <c r="G27" s="92"/>
      <c r="H27" s="92"/>
      <c r="J27" s="5"/>
      <c r="K27" s="173"/>
      <c r="L27" s="5"/>
      <c r="M27" s="173"/>
      <c r="N27" s="5"/>
      <c r="O27" s="5"/>
      <c r="P27" s="5"/>
      <c r="Q27" s="182"/>
      <c r="S27" s="5"/>
      <c r="T27" s="5"/>
      <c r="U27" s="5"/>
      <c r="V27" s="5"/>
      <c r="W27" s="5"/>
      <c r="X27" s="183"/>
    </row>
    <row r="28" spans="1:24" ht="19" thickBot="1">
      <c r="A28" s="133"/>
      <c r="B28" s="134"/>
      <c r="C28" s="155"/>
      <c r="D28" s="155"/>
      <c r="E28" s="155"/>
      <c r="F28" s="155"/>
      <c r="G28" s="155"/>
      <c r="H28" s="155"/>
      <c r="J28" s="135" t="s">
        <v>89</v>
      </c>
      <c r="K28" s="172"/>
      <c r="L28" s="5"/>
      <c r="M28" s="36">
        <f>SUM($H$11*$K28)</f>
        <v>0</v>
      </c>
      <c r="N28" s="5"/>
      <c r="O28" s="5" t="s">
        <v>139</v>
      </c>
      <c r="P28" s="5"/>
      <c r="Q28" s="178">
        <f>SUM('Svensk elmix'!$R$11)</f>
        <v>0</v>
      </c>
      <c r="S28" s="135" t="s">
        <v>89</v>
      </c>
      <c r="T28" s="140"/>
      <c r="U28" s="5"/>
      <c r="V28" s="5" t="s">
        <v>139</v>
      </c>
      <c r="W28" s="5"/>
      <c r="X28" s="178">
        <f>SUM('Svensk elmix'!$R$11)</f>
        <v>0</v>
      </c>
    </row>
    <row r="29" spans="1:24" ht="19" thickBot="1">
      <c r="A29" s="133"/>
      <c r="B29" s="134"/>
      <c r="C29" s="155"/>
      <c r="D29" s="155"/>
      <c r="E29" s="155"/>
      <c r="F29" s="155"/>
      <c r="G29" s="155"/>
      <c r="H29" s="155"/>
      <c r="J29" s="5"/>
      <c r="K29" s="174"/>
      <c r="L29" s="5"/>
      <c r="M29" s="173"/>
      <c r="N29" s="5"/>
      <c r="O29" s="5"/>
      <c r="P29" s="5"/>
      <c r="Q29" s="182"/>
      <c r="S29" s="5"/>
      <c r="T29" s="137"/>
      <c r="U29" s="5"/>
      <c r="V29" s="5"/>
      <c r="W29" s="5"/>
      <c r="X29" s="183"/>
    </row>
    <row r="30" spans="1:24" ht="19" thickBot="1">
      <c r="A30" s="133"/>
      <c r="B30" s="134"/>
      <c r="C30" s="155"/>
      <c r="D30" s="155"/>
      <c r="E30" s="155"/>
      <c r="F30" s="91"/>
      <c r="G30" s="92"/>
      <c r="H30" s="91"/>
      <c r="J30" s="135" t="s">
        <v>92</v>
      </c>
      <c r="K30" s="172"/>
      <c r="L30" s="5"/>
      <c r="M30" s="36">
        <f>SUM($H$11*$K30)</f>
        <v>0</v>
      </c>
      <c r="N30" s="5"/>
      <c r="O30" s="5" t="s">
        <v>140</v>
      </c>
      <c r="P30" s="5"/>
      <c r="Q30" s="178">
        <f>SUM('Bra Miljöval mix'!$R$11)</f>
        <v>0</v>
      </c>
      <c r="S30" s="135" t="s">
        <v>92</v>
      </c>
      <c r="T30" s="140"/>
      <c r="U30" s="5"/>
      <c r="V30" s="5" t="s">
        <v>140</v>
      </c>
      <c r="W30" s="5"/>
      <c r="X30" s="178">
        <f>SUM('Bra Miljöval mix'!$R$11)</f>
        <v>0</v>
      </c>
    </row>
    <row r="31" spans="1:24" ht="19" thickBot="1">
      <c r="A31" s="133"/>
      <c r="B31" s="134"/>
      <c r="C31" s="155"/>
      <c r="D31" s="155"/>
      <c r="E31" s="155"/>
      <c r="F31" s="155"/>
      <c r="G31" s="155"/>
      <c r="H31" s="155"/>
      <c r="J31" s="5"/>
      <c r="K31" s="174"/>
      <c r="L31" s="5"/>
      <c r="M31" s="173"/>
      <c r="N31" s="5"/>
      <c r="O31" s="5"/>
      <c r="P31" s="5"/>
      <c r="Q31" s="182"/>
      <c r="S31" s="5"/>
      <c r="T31" s="137"/>
      <c r="U31" s="5"/>
      <c r="V31" s="5"/>
      <c r="W31" s="5"/>
      <c r="X31" s="183"/>
    </row>
    <row r="32" spans="1:24" ht="19" thickBot="1">
      <c r="A32" s="133"/>
      <c r="B32" s="134"/>
      <c r="C32" s="155"/>
      <c r="D32" s="155"/>
      <c r="E32" s="155"/>
      <c r="F32" s="155"/>
      <c r="G32" s="155"/>
      <c r="H32" s="155"/>
      <c r="J32" s="135" t="s">
        <v>94</v>
      </c>
      <c r="K32" s="172"/>
      <c r="L32" s="5"/>
      <c r="M32" s="36">
        <f>SUM($H$11*$K32)</f>
        <v>0</v>
      </c>
      <c r="N32" s="5"/>
      <c r="O32" s="5" t="s">
        <v>141</v>
      </c>
      <c r="P32" s="117"/>
      <c r="Q32" s="178">
        <f>SUM(Vattenkraft!$R$11)</f>
        <v>0</v>
      </c>
      <c r="S32" s="135" t="s">
        <v>94</v>
      </c>
      <c r="T32" s="140"/>
      <c r="U32" s="5"/>
      <c r="V32" s="5" t="s">
        <v>141</v>
      </c>
      <c r="W32" s="117"/>
      <c r="X32" s="178">
        <f>SUM(Vattenkraft!$R$11)</f>
        <v>0</v>
      </c>
    </row>
    <row r="33" spans="1:24" ht="19" thickBot="1">
      <c r="A33" s="133"/>
      <c r="B33" s="134"/>
      <c r="C33" s="155"/>
      <c r="D33" s="155"/>
      <c r="E33" s="155"/>
      <c r="F33" s="155"/>
      <c r="G33" s="155"/>
      <c r="H33" s="155"/>
      <c r="I33" s="9" t="s">
        <v>29</v>
      </c>
      <c r="J33" s="5"/>
      <c r="K33" s="174"/>
      <c r="L33" s="5"/>
      <c r="M33" s="173"/>
      <c r="N33" s="5"/>
      <c r="O33" s="5"/>
      <c r="P33" s="5"/>
      <c r="Q33" s="182"/>
      <c r="S33" s="5"/>
      <c r="T33" s="137"/>
      <c r="U33" s="5"/>
      <c r="V33" s="5"/>
      <c r="W33" s="5"/>
      <c r="X33" s="183"/>
    </row>
    <row r="34" spans="1:24" ht="19" thickBot="1">
      <c r="A34" s="133"/>
      <c r="B34" s="134"/>
      <c r="C34" s="155"/>
      <c r="D34" s="155"/>
      <c r="E34" s="155"/>
      <c r="F34" s="155"/>
      <c r="G34" s="155"/>
      <c r="H34" s="155"/>
      <c r="J34" s="135" t="s">
        <v>96</v>
      </c>
      <c r="K34" s="172"/>
      <c r="L34" s="5"/>
      <c r="M34" s="36">
        <f>SUM($H$11*$K34)</f>
        <v>0</v>
      </c>
      <c r="N34" s="5"/>
      <c r="O34" s="5" t="s">
        <v>142</v>
      </c>
      <c r="P34" s="117"/>
      <c r="Q34" s="178">
        <f>SUM(Vindkraft!$R$11)</f>
        <v>0</v>
      </c>
      <c r="S34" s="135" t="s">
        <v>96</v>
      </c>
      <c r="T34" s="140"/>
      <c r="U34" s="5"/>
      <c r="V34" s="5" t="s">
        <v>142</v>
      </c>
      <c r="W34" s="117"/>
      <c r="X34" s="178">
        <f>SUM(Vindkraft!$R$11)</f>
        <v>0</v>
      </c>
    </row>
    <row r="35" spans="1:24" ht="19" thickBot="1">
      <c r="A35" s="133"/>
      <c r="B35" s="134"/>
      <c r="C35" s="155"/>
      <c r="D35" s="155"/>
      <c r="E35" s="155"/>
      <c r="F35" s="155"/>
      <c r="G35" s="155"/>
      <c r="H35" s="155"/>
      <c r="J35" s="5"/>
      <c r="K35" s="174"/>
      <c r="L35" s="5"/>
      <c r="M35" s="173"/>
      <c r="N35" s="5"/>
      <c r="O35" s="5"/>
      <c r="P35" s="5"/>
      <c r="Q35" s="182"/>
      <c r="S35" s="5"/>
      <c r="T35" s="137"/>
      <c r="U35" s="5"/>
      <c r="V35" s="5"/>
      <c r="W35" s="5"/>
      <c r="X35" s="183"/>
    </row>
    <row r="36" spans="1:24" ht="19" thickBot="1">
      <c r="A36" s="133"/>
      <c r="B36" s="134"/>
      <c r="C36" s="155"/>
      <c r="D36" s="155"/>
      <c r="E36" s="155"/>
      <c r="F36" s="155"/>
      <c r="G36" s="155"/>
      <c r="H36" s="155"/>
      <c r="J36" s="135" t="s">
        <v>97</v>
      </c>
      <c r="K36" s="172"/>
      <c r="L36" s="5"/>
      <c r="M36" s="36">
        <f>SUM($H$11*$K36)</f>
        <v>0</v>
      </c>
      <c r="N36" s="5"/>
      <c r="O36" s="5" t="s">
        <v>143</v>
      </c>
      <c r="P36" s="117"/>
      <c r="Q36" s="178">
        <f>SUM('Solcells-el'!$R$11)</f>
        <v>0</v>
      </c>
      <c r="S36" s="135" t="s">
        <v>97</v>
      </c>
      <c r="T36" s="140"/>
      <c r="U36" s="5"/>
      <c r="V36" s="5" t="s">
        <v>143</v>
      </c>
      <c r="W36" s="117"/>
      <c r="X36" s="178">
        <f>SUM('Solcells-el'!$R$11)</f>
        <v>0</v>
      </c>
    </row>
    <row r="37" spans="1:24" ht="19" thickBot="1">
      <c r="A37" s="133"/>
      <c r="B37" s="134"/>
      <c r="C37" s="155"/>
      <c r="D37" s="155"/>
      <c r="E37" s="155" t="s">
        <v>29</v>
      </c>
      <c r="F37" s="155"/>
      <c r="G37" s="155"/>
      <c r="H37" s="155"/>
      <c r="J37" s="5"/>
      <c r="K37" s="174"/>
      <c r="L37" s="5"/>
      <c r="M37" s="173"/>
      <c r="N37" s="5"/>
      <c r="O37" s="5"/>
      <c r="P37" s="5"/>
      <c r="Q37" s="182"/>
      <c r="S37" s="5"/>
      <c r="T37" s="137"/>
      <c r="U37" s="5"/>
      <c r="V37" s="5"/>
      <c r="W37" s="5"/>
      <c r="X37" s="183"/>
    </row>
    <row r="38" spans="1:24" ht="19" thickBot="1">
      <c r="A38" s="133"/>
      <c r="B38" s="134"/>
      <c r="C38" s="155"/>
      <c r="D38" s="155"/>
      <c r="E38" s="155"/>
      <c r="F38" s="155"/>
      <c r="G38" s="155"/>
      <c r="H38" s="155"/>
      <c r="J38" s="135" t="s">
        <v>98</v>
      </c>
      <c r="K38" s="172"/>
      <c r="L38" s="5"/>
      <c r="M38" s="36">
        <f>SUM($H$11*$K38)</f>
        <v>0</v>
      </c>
      <c r="N38" s="5"/>
      <c r="O38" s="5" t="s">
        <v>144</v>
      </c>
      <c r="P38" s="117"/>
      <c r="Q38" s="178">
        <f>SUM(Annat!$P$11)</f>
        <v>0</v>
      </c>
      <c r="S38" s="135" t="s">
        <v>98</v>
      </c>
      <c r="T38" s="140"/>
      <c r="U38" s="5"/>
      <c r="V38" s="5" t="s">
        <v>144</v>
      </c>
      <c r="W38" s="117"/>
      <c r="X38" s="178">
        <f>SUM(Annat!$P$11)</f>
        <v>0</v>
      </c>
    </row>
    <row r="39" spans="1:24" ht="18.5">
      <c r="A39" s="133"/>
      <c r="B39" s="134"/>
      <c r="C39" s="155"/>
      <c r="D39" s="155"/>
      <c r="E39" s="155"/>
      <c r="F39" s="155"/>
      <c r="G39" s="155"/>
      <c r="H39" s="155"/>
      <c r="J39" s="5"/>
      <c r="K39" s="138"/>
      <c r="L39" s="5"/>
      <c r="M39" s="5"/>
      <c r="N39" s="5"/>
      <c r="O39" s="5"/>
      <c r="P39" s="5"/>
      <c r="Q39" s="183"/>
      <c r="S39" s="5"/>
      <c r="T39" s="138"/>
      <c r="U39" s="5"/>
      <c r="V39" s="5"/>
      <c r="W39" s="5"/>
      <c r="X39" s="183"/>
    </row>
    <row r="40" spans="1:24" ht="19" thickBot="1">
      <c r="C40" s="155"/>
      <c r="D40" s="92"/>
      <c r="E40" s="92"/>
      <c r="F40" s="92"/>
      <c r="G40" s="92"/>
      <c r="H40" s="92"/>
      <c r="J40" s="5"/>
      <c r="K40" s="5"/>
      <c r="L40" s="5"/>
      <c r="M40" s="5"/>
      <c r="N40" s="5"/>
      <c r="O40" s="5"/>
      <c r="P40" s="5"/>
      <c r="Q40" s="183"/>
      <c r="S40" s="5"/>
      <c r="T40" s="5"/>
      <c r="U40" s="5"/>
      <c r="V40" s="5"/>
      <c r="W40" s="5"/>
      <c r="X40" s="183"/>
    </row>
    <row r="41" spans="1:24" ht="19" thickBot="1">
      <c r="C41" s="155"/>
      <c r="D41" s="92"/>
      <c r="E41" s="92"/>
      <c r="F41" s="92"/>
      <c r="G41" s="92"/>
      <c r="H41" s="92"/>
      <c r="J41" s="5"/>
      <c r="K41" s="11">
        <f>SUM(K26+K28+K30+K32+K34+K36+K38)</f>
        <v>0</v>
      </c>
      <c r="L41" s="5"/>
      <c r="M41" s="7">
        <f>SUM(M26+M28+M30+M32+M34+M36+M38)</f>
        <v>0</v>
      </c>
      <c r="N41" s="5"/>
      <c r="O41" s="5"/>
      <c r="P41" s="5"/>
      <c r="Q41" s="181">
        <f>SUM(Q26+Q28+Q30+Q32+Q34+Q36+Q38)</f>
        <v>0</v>
      </c>
      <c r="S41" s="5"/>
      <c r="T41" s="11">
        <f>SUM(T26+T28+T30+T32+T34+T36+T38)</f>
        <v>0</v>
      </c>
      <c r="U41" s="5"/>
      <c r="V41" s="5"/>
      <c r="W41" s="5"/>
      <c r="X41" s="181">
        <f>SUM(X26+X28+X30+X32+X34+X36+X38)</f>
        <v>0</v>
      </c>
    </row>
    <row r="42" spans="1:24" ht="18.5">
      <c r="C42" s="155"/>
      <c r="D42" s="92"/>
      <c r="E42" s="92"/>
      <c r="F42" s="92"/>
      <c r="G42" s="92"/>
      <c r="H42" s="92"/>
      <c r="J42" s="5"/>
      <c r="K42" s="118" t="s">
        <v>145</v>
      </c>
      <c r="L42" s="5"/>
      <c r="M42" s="6" t="s">
        <v>146</v>
      </c>
      <c r="N42" s="5"/>
      <c r="O42" s="5"/>
      <c r="P42" s="5"/>
      <c r="Q42" s="6" t="s">
        <v>147</v>
      </c>
      <c r="S42" s="5"/>
      <c r="T42" s="6" t="s">
        <v>146</v>
      </c>
      <c r="U42" s="5"/>
      <c r="V42" s="5"/>
      <c r="W42" s="5"/>
      <c r="X42" s="6" t="s">
        <v>147</v>
      </c>
    </row>
    <row r="43" spans="1:24" ht="18.5">
      <c r="C43" s="155"/>
      <c r="D43" s="92"/>
      <c r="E43" s="92"/>
      <c r="F43" s="92"/>
      <c r="G43" s="92"/>
      <c r="H43" s="92"/>
      <c r="J43" s="5"/>
      <c r="K43" s="5"/>
      <c r="L43" s="5"/>
      <c r="M43" s="5"/>
      <c r="N43" s="5"/>
      <c r="O43" s="5"/>
      <c r="P43" s="5"/>
      <c r="Q43" s="5"/>
      <c r="S43" s="5"/>
      <c r="T43" s="5"/>
      <c r="U43" s="5"/>
      <c r="V43" s="5"/>
      <c r="W43" s="5"/>
      <c r="X43" s="5"/>
    </row>
    <row r="44" spans="1:24" ht="18.5">
      <c r="C44" s="155"/>
      <c r="D44" s="92"/>
      <c r="E44" s="92"/>
      <c r="F44" s="92"/>
      <c r="G44" s="92"/>
      <c r="H44" s="92"/>
      <c r="J44" s="5"/>
      <c r="K44" s="5"/>
      <c r="L44" s="5"/>
      <c r="M44" s="5"/>
      <c r="N44" s="5"/>
      <c r="O44" s="5"/>
      <c r="P44" s="5"/>
      <c r="Q44" s="5"/>
      <c r="S44" s="5"/>
      <c r="T44" s="5"/>
      <c r="U44" s="5"/>
      <c r="V44" s="5"/>
      <c r="W44" s="5"/>
      <c r="X44" s="5"/>
    </row>
    <row r="47" spans="1:24">
      <c r="Q47" s="9" t="s">
        <v>29</v>
      </c>
    </row>
  </sheetData>
  <mergeCells count="2">
    <mergeCell ref="K22:K25"/>
    <mergeCell ref="M10:P10"/>
  </mergeCells>
  <conditionalFormatting sqref="K21">
    <cfRule type="cellIs" dxfId="24" priority="3" operator="lessThan">
      <formula>0</formula>
    </cfRule>
  </conditionalFormatting>
  <conditionalFormatting sqref="M21">
    <cfRule type="cellIs" dxfId="23" priority="1" operator="greaterThan">
      <formula>$H$11</formula>
    </cfRule>
  </conditionalFormatting>
  <conditionalFormatting sqref="M24">
    <cfRule type="cellIs" dxfId="22" priority="2" operator="lessThan">
      <formula>0</formula>
    </cfRule>
  </conditionalFormatting>
  <conditionalFormatting sqref="T21">
    <cfRule type="cellIs" dxfId="21" priority="4" operator="greaterThan">
      <formula>$H$11</formula>
    </cfRule>
  </conditionalFormatting>
  <conditionalFormatting sqref="T24">
    <cfRule type="cellIs" dxfId="20" priority="5" operator="lessThan">
      <formula>0</formula>
    </cfRule>
  </conditionalFormatting>
  <pageMargins left="0.70866141732283472" right="0.70866141732283472" top="0.74803149606299213" bottom="0.74803149606299213" header="0.31496062992125984" footer="0.31496062992125984"/>
  <pageSetup paperSize="9" pageOrder="overThenDown" orientation="landscape" r:id="rId1"/>
  <headerFooter>
    <oddHeader>&amp;LUpphandlingsmyndigheten&amp;RMiljöspendanalys fördelningsnyckel livsmedel, Process-LCA-metod</oddHeader>
    <oddFoote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EC967-E6A3-43D1-8600-9F117E4AB920}">
  <dimension ref="A2:U41"/>
  <sheetViews>
    <sheetView zoomScale="70" zoomScaleNormal="70" workbookViewId="0">
      <selection activeCell="G4" sqref="G4"/>
    </sheetView>
  </sheetViews>
  <sheetFormatPr defaultRowHeight="14.5"/>
  <cols>
    <col min="1" max="1" width="1.26953125" customWidth="1"/>
    <col min="2" max="2" width="15.26953125" customWidth="1"/>
    <col min="3" max="3" width="26.1796875" customWidth="1"/>
    <col min="4" max="4" width="26" bestFit="1" customWidth="1"/>
    <col min="5" max="5" width="14.7265625" customWidth="1"/>
    <col min="6" max="6" width="20.7265625" customWidth="1"/>
    <col min="7" max="7" width="102.1796875" bestFit="1" customWidth="1"/>
    <col min="8" max="8" width="15.81640625" style="70" customWidth="1"/>
    <col min="9" max="9" width="9.453125" style="62" customWidth="1"/>
    <col min="10" max="10" width="39.1796875" style="104" bestFit="1" customWidth="1"/>
    <col min="11" max="11" width="14.81640625" customWidth="1"/>
    <col min="12" max="12" width="37.26953125" customWidth="1"/>
    <col min="13" max="13" width="3.7265625" customWidth="1"/>
    <col min="14" max="14" width="20" customWidth="1"/>
    <col min="15" max="15" width="4.26953125" customWidth="1"/>
    <col min="16" max="16" width="49.26953125" bestFit="1" customWidth="1"/>
    <col min="17" max="17" width="4.1796875" customWidth="1"/>
    <col min="18" max="18" width="66.81640625" bestFit="1" customWidth="1"/>
  </cols>
  <sheetData>
    <row r="2" spans="1:21" ht="19" thickBot="1">
      <c r="G2" s="54" t="s">
        <v>80</v>
      </c>
    </row>
    <row r="3" spans="1:21" ht="15" thickBot="1">
      <c r="G3" s="11" t="s">
        <v>85</v>
      </c>
    </row>
    <row r="4" spans="1:21" ht="15" thickBot="1">
      <c r="G4" s="13" t="s">
        <v>88</v>
      </c>
    </row>
    <row r="5" spans="1:21" ht="15" thickBot="1">
      <c r="G5" s="1" t="s">
        <v>148</v>
      </c>
      <c r="P5" t="s">
        <v>29</v>
      </c>
    </row>
    <row r="6" spans="1:21" ht="23.5">
      <c r="A6" s="8" t="s">
        <v>149</v>
      </c>
      <c r="B6" s="9"/>
      <c r="C6" s="9"/>
      <c r="D6" s="9"/>
      <c r="I6" s="57"/>
      <c r="J6" s="105"/>
    </row>
    <row r="7" spans="1:21" ht="18.5">
      <c r="A7" s="15"/>
      <c r="B7" s="91" t="s">
        <v>84</v>
      </c>
      <c r="C7" s="92"/>
      <c r="D7" s="92"/>
      <c r="E7" s="15"/>
      <c r="F7" s="15"/>
      <c r="G7" s="15"/>
      <c r="H7" s="75"/>
      <c r="I7" s="61"/>
      <c r="J7" s="105"/>
      <c r="L7" s="4" t="s">
        <v>150</v>
      </c>
      <c r="M7" s="4"/>
      <c r="N7" s="5"/>
      <c r="O7" s="5"/>
      <c r="P7" s="5"/>
      <c r="Q7" s="24"/>
      <c r="R7" s="24"/>
    </row>
    <row r="8" spans="1:21" ht="16" thickBot="1">
      <c r="A8" s="15"/>
      <c r="B8" s="93" t="s">
        <v>151</v>
      </c>
      <c r="C8" s="17"/>
      <c r="D8" s="94" t="s">
        <v>152</v>
      </c>
      <c r="E8" s="17"/>
      <c r="F8" s="28" t="s">
        <v>153</v>
      </c>
      <c r="G8" s="15"/>
      <c r="H8" s="28" t="s">
        <v>154</v>
      </c>
      <c r="I8" s="61"/>
      <c r="J8" s="105"/>
      <c r="L8" s="100" t="s">
        <v>155</v>
      </c>
      <c r="M8" s="24"/>
      <c r="N8" s="100" t="s">
        <v>156</v>
      </c>
      <c r="O8" s="24"/>
      <c r="P8" s="100" t="s">
        <v>157</v>
      </c>
      <c r="Q8" s="24"/>
      <c r="R8" s="100" t="s">
        <v>158</v>
      </c>
    </row>
    <row r="9" spans="1:21" ht="44" thickBot="1">
      <c r="A9" s="90"/>
      <c r="B9" s="29">
        <f>IF('Fördelningsnyckel Elektricitet'!$M$26=0,'Fördelningsnyckel Elektricitet'!$T$26,'Fördelningsnyckel Elektricitet'!$M$26)</f>
        <v>0</v>
      </c>
      <c r="C9" s="95" t="s">
        <v>104</v>
      </c>
      <c r="D9" s="29"/>
      <c r="E9" s="95" t="s">
        <v>105</v>
      </c>
      <c r="F9" s="29"/>
      <c r="G9" s="96" t="s">
        <v>159</v>
      </c>
      <c r="H9" s="97">
        <f>SUM(B9-D9-F9)</f>
        <v>0</v>
      </c>
      <c r="I9" s="61"/>
      <c r="J9" s="105"/>
      <c r="L9" s="55" t="s">
        <v>160</v>
      </c>
      <c r="M9" s="5"/>
      <c r="N9" s="55" t="s">
        <v>161</v>
      </c>
      <c r="O9" s="5"/>
      <c r="P9" s="102" t="s">
        <v>162</v>
      </c>
      <c r="Q9" s="24"/>
      <c r="R9" s="56" t="s">
        <v>163</v>
      </c>
    </row>
    <row r="10" spans="1:21" ht="91.9" customHeight="1" thickBot="1">
      <c r="A10" s="15"/>
      <c r="B10" s="213" t="s">
        <v>164</v>
      </c>
      <c r="C10" s="214"/>
      <c r="D10" s="214" t="s">
        <v>165</v>
      </c>
      <c r="E10" s="214"/>
      <c r="F10" s="98" t="s">
        <v>166</v>
      </c>
      <c r="G10" s="98"/>
      <c r="H10" s="99" t="s">
        <v>167</v>
      </c>
      <c r="I10" s="61"/>
      <c r="J10" s="105"/>
      <c r="L10" s="5"/>
      <c r="M10" s="5"/>
      <c r="N10" s="5"/>
      <c r="O10" s="5"/>
      <c r="P10" s="6" t="s">
        <v>125</v>
      </c>
      <c r="Q10" s="24"/>
      <c r="R10" s="6" t="s">
        <v>168</v>
      </c>
    </row>
    <row r="11" spans="1:21" ht="19" thickBot="1">
      <c r="B11" s="12"/>
      <c r="D11" t="s">
        <v>29</v>
      </c>
      <c r="F11" s="2"/>
      <c r="G11" s="3"/>
      <c r="I11" s="58"/>
      <c r="J11" s="106"/>
      <c r="L11" s="5"/>
      <c r="M11" s="5"/>
      <c r="N11" s="208" t="s">
        <v>169</v>
      </c>
      <c r="O11" s="5"/>
      <c r="P11" s="170">
        <f>SUM(P35)</f>
        <v>0</v>
      </c>
      <c r="Q11" s="24"/>
      <c r="R11" s="169">
        <f>SUM(R35)</f>
        <v>0</v>
      </c>
    </row>
    <row r="12" spans="1:21" ht="15.5">
      <c r="A12" s="46"/>
      <c r="F12" s="2"/>
      <c r="G12" s="45"/>
      <c r="I12" s="58"/>
      <c r="J12" s="106" t="s">
        <v>29</v>
      </c>
      <c r="L12" s="5"/>
      <c r="M12" s="5"/>
      <c r="N12" s="215"/>
      <c r="O12" s="5"/>
      <c r="P12" s="5" t="s">
        <v>29</v>
      </c>
      <c r="Q12" s="24"/>
      <c r="R12" s="5" t="s">
        <v>127</v>
      </c>
    </row>
    <row r="13" spans="1:21" ht="15" thickBot="1">
      <c r="C13" s="49"/>
      <c r="D13" s="49"/>
      <c r="F13" s="2"/>
      <c r="G13" s="50"/>
      <c r="I13" s="58"/>
      <c r="J13" s="106"/>
      <c r="L13" s="5" t="s">
        <v>170</v>
      </c>
      <c r="M13" s="5"/>
      <c r="N13" s="215"/>
      <c r="O13" s="5"/>
      <c r="P13" s="5" t="s">
        <v>129</v>
      </c>
      <c r="Q13" s="24"/>
      <c r="R13" s="24"/>
    </row>
    <row r="14" spans="1:21" ht="15" thickBot="1">
      <c r="F14" s="2"/>
      <c r="G14" s="3"/>
      <c r="I14" s="58"/>
      <c r="J14" s="106"/>
      <c r="L14" s="171">
        <f>SUM(1-L35)</f>
        <v>1</v>
      </c>
      <c r="M14" s="5"/>
      <c r="N14" s="215"/>
      <c r="O14" s="5"/>
      <c r="P14" s="7">
        <f>SUM($B$9-$P$35)</f>
        <v>0</v>
      </c>
      <c r="Q14" s="24"/>
      <c r="R14" s="24"/>
    </row>
    <row r="15" spans="1:21" ht="144" customHeight="1" thickBot="1">
      <c r="A15" s="15"/>
      <c r="B15" s="22" t="s">
        <v>171</v>
      </c>
      <c r="C15" s="22" t="s">
        <v>172</v>
      </c>
      <c r="D15" s="22" t="s">
        <v>173</v>
      </c>
      <c r="E15" s="22" t="s">
        <v>174</v>
      </c>
      <c r="F15" s="22" t="s">
        <v>175</v>
      </c>
      <c r="G15" s="22" t="s">
        <v>176</v>
      </c>
      <c r="H15" s="71" t="s">
        <v>177</v>
      </c>
      <c r="I15" s="59" t="s">
        <v>178</v>
      </c>
      <c r="J15" s="59" t="s">
        <v>179</v>
      </c>
      <c r="K15" s="22" t="s">
        <v>180</v>
      </c>
      <c r="L15" s="101" t="s">
        <v>181</v>
      </c>
      <c r="M15" s="23"/>
      <c r="N15" s="216"/>
      <c r="O15" s="25"/>
      <c r="P15" s="26" t="s">
        <v>182</v>
      </c>
      <c r="Q15" s="26"/>
      <c r="R15" s="26" t="s">
        <v>183</v>
      </c>
      <c r="U15" t="s">
        <v>29</v>
      </c>
    </row>
    <row r="16" spans="1:21" ht="16" thickTop="1">
      <c r="A16" s="15"/>
      <c r="B16" s="15"/>
      <c r="C16" s="16"/>
      <c r="D16" s="16"/>
      <c r="E16" s="17"/>
      <c r="F16" s="17"/>
      <c r="G16" s="17"/>
      <c r="H16" s="72"/>
      <c r="I16" s="60"/>
      <c r="J16" s="107"/>
      <c r="K16" s="16"/>
      <c r="L16" s="33"/>
      <c r="M16" s="33"/>
      <c r="N16" s="15"/>
      <c r="O16" s="15"/>
      <c r="P16" s="34" t="s">
        <v>29</v>
      </c>
      <c r="Q16" s="15"/>
      <c r="R16" s="35"/>
    </row>
    <row r="17" spans="1:18">
      <c r="A17" s="15"/>
      <c r="B17" s="18">
        <v>83101800</v>
      </c>
      <c r="C17" s="18" t="s">
        <v>184</v>
      </c>
      <c r="D17" s="18"/>
      <c r="E17" s="19" t="s">
        <v>185</v>
      </c>
      <c r="F17" s="19" t="s">
        <v>185</v>
      </c>
      <c r="G17" s="20" t="s">
        <v>186</v>
      </c>
      <c r="H17" s="73"/>
      <c r="I17" s="63"/>
      <c r="J17" s="108"/>
      <c r="K17" s="20"/>
      <c r="L17" s="15"/>
      <c r="M17" s="15"/>
      <c r="N17" s="15"/>
      <c r="O17" s="15"/>
      <c r="P17" s="15"/>
      <c r="Q17" s="15"/>
      <c r="R17" s="27"/>
    </row>
    <row r="18" spans="1:18">
      <c r="A18" s="15"/>
      <c r="B18" s="18"/>
      <c r="C18" s="18"/>
      <c r="D18" s="18"/>
      <c r="E18" s="19"/>
      <c r="F18" s="19"/>
      <c r="G18" s="20"/>
      <c r="H18" s="73"/>
      <c r="I18" s="63"/>
      <c r="J18" s="108"/>
      <c r="K18" s="20"/>
      <c r="L18" s="15"/>
      <c r="M18" s="15"/>
      <c r="N18" s="15"/>
      <c r="O18" s="15"/>
      <c r="P18" s="15"/>
      <c r="Q18" s="15"/>
      <c r="R18" s="27"/>
    </row>
    <row r="19" spans="1:18" ht="15.5">
      <c r="A19" s="15"/>
      <c r="B19" s="20"/>
      <c r="C19" s="20"/>
      <c r="D19" s="66" t="s">
        <v>187</v>
      </c>
      <c r="E19" s="65" t="s">
        <v>185</v>
      </c>
      <c r="F19" s="65" t="s">
        <v>188</v>
      </c>
      <c r="G19" s="66" t="s">
        <v>189</v>
      </c>
      <c r="H19" s="74">
        <v>7.6568229122033774E-2</v>
      </c>
      <c r="I19" s="67">
        <v>2020</v>
      </c>
      <c r="J19" s="108"/>
      <c r="K19" s="68" t="s">
        <v>190</v>
      </c>
      <c r="L19" s="87"/>
      <c r="M19" s="15"/>
      <c r="N19" s="87"/>
      <c r="O19" s="15"/>
      <c r="P19" s="15"/>
      <c r="Q19" s="15"/>
      <c r="R19" s="86"/>
    </row>
    <row r="20" spans="1:18" ht="15.5">
      <c r="A20" s="15"/>
      <c r="B20" s="20"/>
      <c r="C20" s="20"/>
      <c r="D20" s="20" t="s">
        <v>187</v>
      </c>
      <c r="E20" s="65" t="s">
        <v>185</v>
      </c>
      <c r="F20" s="65" t="s">
        <v>191</v>
      </c>
      <c r="G20" s="66" t="s">
        <v>192</v>
      </c>
      <c r="H20" s="74">
        <v>0.14284034895515951</v>
      </c>
      <c r="I20" s="67">
        <v>2020</v>
      </c>
      <c r="J20" s="108"/>
      <c r="K20" s="68" t="s">
        <v>190</v>
      </c>
      <c r="L20" s="88"/>
      <c r="M20" s="15"/>
      <c r="N20" s="89"/>
      <c r="O20" s="15"/>
      <c r="P20" s="84"/>
      <c r="Q20" s="15"/>
      <c r="R20" s="85"/>
    </row>
    <row r="21" spans="1:18" ht="31.5" customHeight="1">
      <c r="A21" s="15"/>
      <c r="B21" s="20"/>
      <c r="C21" s="20"/>
      <c r="D21" s="20" t="s">
        <v>187</v>
      </c>
      <c r="E21" s="124" t="s">
        <v>185</v>
      </c>
      <c r="F21" s="124" t="s">
        <v>193</v>
      </c>
      <c r="G21" s="125" t="s">
        <v>194</v>
      </c>
      <c r="H21" s="126">
        <v>5.8271662490530861E-2</v>
      </c>
      <c r="I21" s="127">
        <v>2022</v>
      </c>
      <c r="J21" s="128" t="s">
        <v>195</v>
      </c>
      <c r="K21" s="129" t="s">
        <v>196</v>
      </c>
      <c r="L21" s="81"/>
      <c r="M21" s="15"/>
      <c r="N21" s="82">
        <v>1</v>
      </c>
      <c r="O21" s="15"/>
      <c r="P21" s="83">
        <f>SUM(($B$9/N21)*L21)</f>
        <v>0</v>
      </c>
      <c r="Q21" s="15"/>
      <c r="R21" s="167">
        <f t="shared" ref="R21:R32" si="0">SUM(P21*H21)</f>
        <v>0</v>
      </c>
    </row>
    <row r="22" spans="1:18" ht="17.25" customHeight="1">
      <c r="A22" s="15"/>
      <c r="B22" s="20"/>
      <c r="C22" s="20"/>
      <c r="D22" s="20" t="s">
        <v>187</v>
      </c>
      <c r="E22" s="19" t="s">
        <v>185</v>
      </c>
      <c r="F22" s="111" t="s">
        <v>197</v>
      </c>
      <c r="G22" s="20" t="s">
        <v>198</v>
      </c>
      <c r="H22" s="73">
        <v>7.0348223707351387E-2</v>
      </c>
      <c r="I22" s="64">
        <v>2022</v>
      </c>
      <c r="J22" s="103" t="s">
        <v>195</v>
      </c>
      <c r="K22" s="21" t="s">
        <v>196</v>
      </c>
      <c r="L22" s="30"/>
      <c r="M22" s="15"/>
      <c r="N22" s="48">
        <v>1</v>
      </c>
      <c r="O22" s="15"/>
      <c r="P22" s="36">
        <f t="shared" ref="P22:P32" si="1">SUM(($B$9/N22)*L22)</f>
        <v>0</v>
      </c>
      <c r="Q22" s="15"/>
      <c r="R22" s="168">
        <f t="shared" si="0"/>
        <v>0</v>
      </c>
    </row>
    <row r="23" spans="1:18" ht="17.25" customHeight="1">
      <c r="A23" s="15"/>
      <c r="B23" s="20"/>
      <c r="C23" s="20"/>
      <c r="D23" s="20" t="s">
        <v>187</v>
      </c>
      <c r="E23" s="19" t="s">
        <v>185</v>
      </c>
      <c r="F23" t="s">
        <v>199</v>
      </c>
      <c r="G23" s="20" t="s">
        <v>200</v>
      </c>
      <c r="H23" s="73">
        <v>4.9733923509225647E-2</v>
      </c>
      <c r="I23" s="64">
        <v>2022</v>
      </c>
      <c r="J23" s="103" t="s">
        <v>195</v>
      </c>
      <c r="K23" s="21" t="s">
        <v>196</v>
      </c>
      <c r="L23" s="30"/>
      <c r="M23" s="15"/>
      <c r="N23" s="48">
        <v>1</v>
      </c>
      <c r="O23" s="15"/>
      <c r="P23" s="36">
        <f t="shared" si="1"/>
        <v>0</v>
      </c>
      <c r="Q23" s="15"/>
      <c r="R23" s="168">
        <f t="shared" si="0"/>
        <v>0</v>
      </c>
    </row>
    <row r="24" spans="1:18" ht="17.25" customHeight="1">
      <c r="A24" s="15"/>
      <c r="B24" s="20"/>
      <c r="C24" s="20"/>
      <c r="D24" s="20" t="s">
        <v>187</v>
      </c>
      <c r="E24" s="124" t="s">
        <v>185</v>
      </c>
      <c r="F24" s="124" t="s">
        <v>201</v>
      </c>
      <c r="G24" s="125" t="s">
        <v>202</v>
      </c>
      <c r="H24" s="126">
        <v>6.3948840927258194E-2</v>
      </c>
      <c r="I24" s="127">
        <v>2022</v>
      </c>
      <c r="J24" s="128" t="s">
        <v>195</v>
      </c>
      <c r="K24" s="129" t="s">
        <v>196</v>
      </c>
      <c r="L24" s="79"/>
      <c r="M24" s="15"/>
      <c r="N24" s="80">
        <v>1</v>
      </c>
      <c r="O24" s="15"/>
      <c r="P24" s="36">
        <f t="shared" si="1"/>
        <v>0</v>
      </c>
      <c r="Q24" s="15"/>
      <c r="R24" s="168">
        <f t="shared" si="0"/>
        <v>0</v>
      </c>
    </row>
    <row r="25" spans="1:18" ht="17.25" customHeight="1">
      <c r="A25" s="15"/>
      <c r="B25" s="20"/>
      <c r="C25" s="20"/>
      <c r="D25" s="20" t="s">
        <v>187</v>
      </c>
      <c r="E25" s="19" t="s">
        <v>185</v>
      </c>
      <c r="F25" s="19" t="s">
        <v>203</v>
      </c>
      <c r="G25" s="20" t="s">
        <v>204</v>
      </c>
      <c r="H25" s="73">
        <v>7.7381412984601092E-2</v>
      </c>
      <c r="I25" s="64">
        <v>2022</v>
      </c>
      <c r="J25" s="103" t="s">
        <v>195</v>
      </c>
      <c r="K25" s="21" t="s">
        <v>196</v>
      </c>
      <c r="L25" s="30"/>
      <c r="M25" s="15"/>
      <c r="N25" s="48">
        <v>1</v>
      </c>
      <c r="O25" s="15"/>
      <c r="P25" s="36">
        <f t="shared" si="1"/>
        <v>0</v>
      </c>
      <c r="Q25" s="15"/>
      <c r="R25" s="168">
        <f t="shared" si="0"/>
        <v>0</v>
      </c>
    </row>
    <row r="26" spans="1:18" ht="17.25" customHeight="1">
      <c r="A26" s="15"/>
      <c r="B26" s="20"/>
      <c r="C26" s="20"/>
      <c r="D26" s="20" t="s">
        <v>187</v>
      </c>
      <c r="E26" s="19" t="s">
        <v>185</v>
      </c>
      <c r="F26" s="19" t="s">
        <v>205</v>
      </c>
      <c r="G26" s="20" t="s">
        <v>206</v>
      </c>
      <c r="H26" s="73">
        <v>5.448997384481255E-2</v>
      </c>
      <c r="I26" s="64">
        <v>2022</v>
      </c>
      <c r="J26" s="103" t="s">
        <v>195</v>
      </c>
      <c r="K26" s="21" t="s">
        <v>196</v>
      </c>
      <c r="L26" s="30"/>
      <c r="M26" s="15"/>
      <c r="N26" s="48">
        <v>1</v>
      </c>
      <c r="O26" s="15"/>
      <c r="P26" s="36">
        <f t="shared" si="1"/>
        <v>0</v>
      </c>
      <c r="Q26" s="15"/>
      <c r="R26" s="168">
        <f t="shared" si="0"/>
        <v>0</v>
      </c>
    </row>
    <row r="27" spans="1:18" ht="17.25" customHeight="1">
      <c r="A27" s="15"/>
      <c r="B27" s="20"/>
      <c r="C27" s="20"/>
      <c r="D27" s="130" t="s">
        <v>207</v>
      </c>
      <c r="E27" s="124" t="s">
        <v>185</v>
      </c>
      <c r="F27" s="124" t="s">
        <v>208</v>
      </c>
      <c r="G27" s="125" t="s">
        <v>209</v>
      </c>
      <c r="H27" s="126">
        <v>6.6527782521088763E-2</v>
      </c>
      <c r="I27" s="127">
        <v>2022</v>
      </c>
      <c r="J27" s="128" t="s">
        <v>195</v>
      </c>
      <c r="K27" s="129" t="s">
        <v>196</v>
      </c>
      <c r="L27" s="79"/>
      <c r="M27" s="15"/>
      <c r="N27" s="80">
        <v>1</v>
      </c>
      <c r="O27" s="15"/>
      <c r="P27" s="36">
        <f t="shared" si="1"/>
        <v>0</v>
      </c>
      <c r="Q27" s="15"/>
      <c r="R27" s="168">
        <f t="shared" si="0"/>
        <v>0</v>
      </c>
    </row>
    <row r="28" spans="1:18" ht="17.25" customHeight="1">
      <c r="A28" s="15"/>
      <c r="B28" s="20"/>
      <c r="C28" s="20"/>
      <c r="D28" s="20" t="s">
        <v>187</v>
      </c>
      <c r="E28" s="19" t="s">
        <v>185</v>
      </c>
      <c r="F28" s="19" t="s">
        <v>210</v>
      </c>
      <c r="G28" s="20" t="s">
        <v>211</v>
      </c>
      <c r="H28" s="73">
        <v>7.8981511514758365E-2</v>
      </c>
      <c r="I28" s="64">
        <v>2022</v>
      </c>
      <c r="J28" s="103" t="s">
        <v>195</v>
      </c>
      <c r="K28" s="21" t="s">
        <v>196</v>
      </c>
      <c r="L28" s="30"/>
      <c r="M28" s="15"/>
      <c r="N28" s="48">
        <v>1</v>
      </c>
      <c r="O28" s="15"/>
      <c r="P28" s="36">
        <f t="shared" si="1"/>
        <v>0</v>
      </c>
      <c r="Q28" s="15"/>
      <c r="R28" s="168">
        <f t="shared" si="0"/>
        <v>0</v>
      </c>
    </row>
    <row r="29" spans="1:18" ht="17.25" customHeight="1">
      <c r="A29" s="15"/>
      <c r="B29" s="20"/>
      <c r="C29" s="20"/>
      <c r="D29" s="20" t="s">
        <v>187</v>
      </c>
      <c r="E29" s="19" t="s">
        <v>185</v>
      </c>
      <c r="F29" s="19" t="s">
        <v>212</v>
      </c>
      <c r="G29" s="20" t="s">
        <v>213</v>
      </c>
      <c r="H29" s="73">
        <v>5.7466517198654789E-2</v>
      </c>
      <c r="I29" s="64">
        <v>2022</v>
      </c>
      <c r="J29" s="103" t="s">
        <v>195</v>
      </c>
      <c r="K29" s="21" t="s">
        <v>196</v>
      </c>
      <c r="L29" s="30"/>
      <c r="M29" s="15"/>
      <c r="N29" s="48">
        <v>1</v>
      </c>
      <c r="O29" s="15"/>
      <c r="P29" s="36">
        <f t="shared" si="1"/>
        <v>0</v>
      </c>
      <c r="Q29" s="15"/>
      <c r="R29" s="168">
        <f t="shared" si="0"/>
        <v>0</v>
      </c>
    </row>
    <row r="30" spans="1:18" ht="17.25" customHeight="1">
      <c r="A30" s="15"/>
      <c r="B30" s="20"/>
      <c r="C30" s="20"/>
      <c r="D30" s="20" t="s">
        <v>187</v>
      </c>
      <c r="E30" s="124" t="s">
        <v>185</v>
      </c>
      <c r="F30" s="124" t="s">
        <v>214</v>
      </c>
      <c r="G30" s="125" t="s">
        <v>215</v>
      </c>
      <c r="H30" s="126">
        <v>6.9910996267585415E-2</v>
      </c>
      <c r="I30" s="127">
        <v>2022</v>
      </c>
      <c r="J30" s="128" t="s">
        <v>195</v>
      </c>
      <c r="K30" s="129" t="s">
        <v>196</v>
      </c>
      <c r="L30" s="79"/>
      <c r="M30" s="15"/>
      <c r="N30" s="80">
        <v>1</v>
      </c>
      <c r="O30" s="15"/>
      <c r="P30" s="36">
        <f t="shared" si="1"/>
        <v>0</v>
      </c>
      <c r="Q30" s="15"/>
      <c r="R30" s="168">
        <f t="shared" si="0"/>
        <v>0</v>
      </c>
    </row>
    <row r="31" spans="1:18" ht="17.25" customHeight="1">
      <c r="A31" s="15"/>
      <c r="B31" s="20"/>
      <c r="C31" s="20"/>
      <c r="D31" s="20" t="s">
        <v>187</v>
      </c>
      <c r="E31" s="19" t="s">
        <v>185</v>
      </c>
      <c r="F31" s="19" t="s">
        <v>216</v>
      </c>
      <c r="G31" s="20" t="s">
        <v>217</v>
      </c>
      <c r="H31" s="73">
        <v>8.242362697808242E-2</v>
      </c>
      <c r="I31" s="64">
        <v>2022</v>
      </c>
      <c r="J31" s="103" t="s">
        <v>195</v>
      </c>
      <c r="K31" s="21" t="s">
        <v>196</v>
      </c>
      <c r="L31" s="30"/>
      <c r="M31" s="15"/>
      <c r="N31" s="48">
        <v>1</v>
      </c>
      <c r="O31" s="15"/>
      <c r="P31" s="36">
        <f t="shared" si="1"/>
        <v>0</v>
      </c>
      <c r="Q31" s="15"/>
      <c r="R31" s="168">
        <f t="shared" si="0"/>
        <v>0</v>
      </c>
    </row>
    <row r="32" spans="1:18" ht="17.25" customHeight="1">
      <c r="A32" s="15"/>
      <c r="B32" s="20"/>
      <c r="C32" s="20"/>
      <c r="D32" s="20" t="s">
        <v>187</v>
      </c>
      <c r="E32" s="19" t="s">
        <v>185</v>
      </c>
      <c r="F32" s="19" t="s">
        <v>218</v>
      </c>
      <c r="G32" s="20" t="s">
        <v>219</v>
      </c>
      <c r="H32" s="73">
        <v>6.069670343366361E-2</v>
      </c>
      <c r="I32" s="64">
        <v>2022</v>
      </c>
      <c r="J32" s="103" t="s">
        <v>195</v>
      </c>
      <c r="K32" s="21" t="s">
        <v>196</v>
      </c>
      <c r="L32" s="30"/>
      <c r="M32" s="15"/>
      <c r="N32" s="48">
        <v>1</v>
      </c>
      <c r="O32" s="15"/>
      <c r="P32" s="36">
        <f t="shared" si="1"/>
        <v>0</v>
      </c>
      <c r="Q32" s="15"/>
      <c r="R32" s="168">
        <f t="shared" si="0"/>
        <v>0</v>
      </c>
    </row>
    <row r="33" spans="1:18" ht="15.5">
      <c r="A33" s="15"/>
      <c r="B33" s="20"/>
      <c r="C33" s="20"/>
      <c r="D33" s="20"/>
      <c r="E33" s="19"/>
      <c r="F33" s="19"/>
      <c r="G33" s="20"/>
      <c r="H33" s="73"/>
      <c r="I33" s="64"/>
      <c r="J33" s="109"/>
      <c r="K33" s="21"/>
      <c r="L33" s="76"/>
      <c r="M33" s="15"/>
      <c r="N33" s="76"/>
      <c r="O33" s="15"/>
      <c r="P33" s="77"/>
      <c r="Q33" s="15"/>
      <c r="R33" s="78"/>
    </row>
    <row r="34" spans="1:18">
      <c r="A34" s="15"/>
      <c r="B34" s="15"/>
      <c r="C34" s="15"/>
      <c r="D34" s="15"/>
      <c r="E34" s="15"/>
      <c r="F34" s="15"/>
      <c r="G34" s="15"/>
      <c r="H34" s="75"/>
      <c r="I34" s="61"/>
      <c r="J34" s="110"/>
      <c r="K34" s="15"/>
      <c r="L34" s="31"/>
      <c r="M34" s="31"/>
      <c r="N34" s="15"/>
      <c r="O34" s="15"/>
      <c r="P34" s="15"/>
      <c r="Q34" s="15"/>
      <c r="R34" s="15"/>
    </row>
    <row r="35" spans="1:18">
      <c r="A35" s="15"/>
      <c r="B35" s="15"/>
      <c r="C35" s="15"/>
      <c r="D35" s="15"/>
      <c r="E35" s="15"/>
      <c r="F35" s="15"/>
      <c r="G35" s="15"/>
      <c r="H35" s="75"/>
      <c r="I35" s="61"/>
      <c r="J35" s="110"/>
      <c r="K35" s="15"/>
      <c r="L35" s="36">
        <f>SUM((L21:L33))</f>
        <v>0</v>
      </c>
      <c r="M35" s="47"/>
      <c r="N35" s="15"/>
      <c r="O35" s="15"/>
      <c r="P35" s="36">
        <f>SUM(P21:P33)</f>
        <v>0</v>
      </c>
      <c r="Q35" s="15"/>
      <c r="R35" s="36">
        <f>SUM(R21:R33)</f>
        <v>0</v>
      </c>
    </row>
    <row r="36" spans="1:18">
      <c r="A36" s="15"/>
      <c r="B36" s="15"/>
      <c r="C36" s="15"/>
      <c r="D36" s="15"/>
      <c r="E36" s="15"/>
      <c r="F36" s="15"/>
      <c r="G36" s="15"/>
      <c r="H36" s="75"/>
      <c r="I36" s="61"/>
      <c r="J36" s="110"/>
      <c r="K36" s="15"/>
      <c r="L36" s="28" t="s">
        <v>220</v>
      </c>
      <c r="M36" s="28"/>
      <c r="N36" s="15" t="s">
        <v>29</v>
      </c>
      <c r="O36" s="15"/>
      <c r="P36" s="28" t="s">
        <v>221</v>
      </c>
      <c r="Q36" s="15"/>
      <c r="R36" s="28" t="s">
        <v>221</v>
      </c>
    </row>
    <row r="40" spans="1:18">
      <c r="N40" t="s">
        <v>29</v>
      </c>
      <c r="R40" t="s">
        <v>29</v>
      </c>
    </row>
    <row r="41" spans="1:18">
      <c r="J41" s="104" t="s">
        <v>29</v>
      </c>
    </row>
  </sheetData>
  <mergeCells count="3">
    <mergeCell ref="B10:C10"/>
    <mergeCell ref="D10:E10"/>
    <mergeCell ref="N11:N15"/>
  </mergeCells>
  <conditionalFormatting sqref="L14">
    <cfRule type="cellIs" dxfId="19" priority="3" operator="lessThan">
      <formula>0</formula>
    </cfRule>
  </conditionalFormatting>
  <conditionalFormatting sqref="P11">
    <cfRule type="cellIs" dxfId="18" priority="1" operator="greaterThan">
      <formula>$H$9</formula>
    </cfRule>
  </conditionalFormatting>
  <conditionalFormatting sqref="P14">
    <cfRule type="cellIs" dxfId="17" priority="2" operator="lessThan">
      <formula>0</formula>
    </cfRule>
  </conditionalFormatting>
  <pageMargins left="0.70866141732283472" right="0.70866141732283472" top="0.74803149606299213" bottom="0.74803149606299213" header="0.31496062992125984" footer="0.31496062992125984"/>
  <pageSetup paperSize="9" pageOrder="overThenDown" orientation="landscape" r:id="rId1"/>
  <headerFooter>
    <oddHeader>&amp;LUpphandlingsmyndigheten&amp;RMiljöspendanalys fördelningsnyckel EL Process-LCA-metod</oddHeader>
    <oddFoote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2FF31-DB44-4F9C-8F6F-D6CC311F9C06}">
  <dimension ref="A2:U41"/>
  <sheetViews>
    <sheetView zoomScale="70" zoomScaleNormal="70" workbookViewId="0">
      <selection activeCell="G4" sqref="G4"/>
    </sheetView>
  </sheetViews>
  <sheetFormatPr defaultRowHeight="14.5"/>
  <cols>
    <col min="1" max="1" width="1.26953125" customWidth="1"/>
    <col min="2" max="2" width="15.26953125" customWidth="1"/>
    <col min="3" max="3" width="26.1796875" customWidth="1"/>
    <col min="4" max="4" width="26" bestFit="1" customWidth="1"/>
    <col min="5" max="5" width="14.7265625" customWidth="1"/>
    <col min="6" max="6" width="20.7265625" customWidth="1"/>
    <col min="7" max="7" width="102.1796875" bestFit="1" customWidth="1"/>
    <col min="8" max="8" width="15.81640625" style="70" customWidth="1"/>
    <col min="9" max="9" width="7.81640625" style="62" customWidth="1"/>
    <col min="10" max="10" width="39.1796875" style="62" bestFit="1" customWidth="1"/>
    <col min="11" max="11" width="14.81640625" customWidth="1"/>
    <col min="12" max="12" width="37.26953125" customWidth="1"/>
    <col min="13" max="13" width="3.7265625" customWidth="1"/>
    <col min="14" max="14" width="20" customWidth="1"/>
    <col min="15" max="15" width="4.26953125" customWidth="1"/>
    <col min="16" max="16" width="49.26953125" bestFit="1" customWidth="1"/>
    <col min="17" max="17" width="4.1796875" customWidth="1"/>
    <col min="18" max="18" width="66.81640625" bestFit="1" customWidth="1"/>
  </cols>
  <sheetData>
    <row r="2" spans="1:21" ht="19" thickBot="1">
      <c r="G2" s="54" t="s">
        <v>80</v>
      </c>
    </row>
    <row r="3" spans="1:21" ht="15" thickBot="1">
      <c r="G3" s="11" t="s">
        <v>85</v>
      </c>
    </row>
    <row r="4" spans="1:21" ht="15" thickBot="1">
      <c r="G4" s="13" t="s">
        <v>88</v>
      </c>
    </row>
    <row r="5" spans="1:21" ht="15" thickBot="1">
      <c r="G5" s="1" t="s">
        <v>148</v>
      </c>
      <c r="P5" t="s">
        <v>29</v>
      </c>
    </row>
    <row r="6" spans="1:21" ht="23.5">
      <c r="A6" s="8" t="s">
        <v>222</v>
      </c>
      <c r="B6" s="9"/>
      <c r="C6" s="9"/>
      <c r="D6" s="9"/>
      <c r="I6" s="57"/>
      <c r="J6" s="57"/>
    </row>
    <row r="7" spans="1:21" ht="18.5">
      <c r="A7" s="15"/>
      <c r="B7" s="91" t="s">
        <v>84</v>
      </c>
      <c r="C7" s="92"/>
      <c r="D7" s="92"/>
      <c r="E7" s="15"/>
      <c r="F7" s="15"/>
      <c r="G7" s="15"/>
      <c r="H7" s="75"/>
      <c r="I7" s="61"/>
      <c r="J7" s="57"/>
      <c r="L7" s="4" t="s">
        <v>150</v>
      </c>
      <c r="M7" s="4"/>
      <c r="N7" s="5"/>
      <c r="O7" s="5"/>
      <c r="P7" s="5"/>
      <c r="Q7" s="24"/>
      <c r="R7" s="24"/>
    </row>
    <row r="8" spans="1:21" ht="16" thickBot="1">
      <c r="A8" s="15"/>
      <c r="B8" s="93" t="s">
        <v>151</v>
      </c>
      <c r="C8" s="17"/>
      <c r="D8" s="94" t="s">
        <v>152</v>
      </c>
      <c r="E8" s="17"/>
      <c r="F8" s="28" t="s">
        <v>153</v>
      </c>
      <c r="G8" s="15"/>
      <c r="H8" s="28" t="s">
        <v>154</v>
      </c>
      <c r="I8" s="61"/>
      <c r="J8" s="57"/>
      <c r="L8" s="100" t="s">
        <v>155</v>
      </c>
      <c r="M8" s="24"/>
      <c r="N8" s="100" t="s">
        <v>156</v>
      </c>
      <c r="O8" s="24"/>
      <c r="P8" s="100" t="s">
        <v>157</v>
      </c>
      <c r="Q8" s="24"/>
      <c r="R8" s="100" t="s">
        <v>158</v>
      </c>
    </row>
    <row r="9" spans="1:21" ht="44" thickBot="1">
      <c r="A9" s="90"/>
      <c r="B9" s="29">
        <f>IF('Fördelningsnyckel Elektricitet'!$M$28=0,'Fördelningsnyckel Elektricitet'!$T$28,'Fördelningsnyckel Elektricitet'!$M$28)</f>
        <v>0</v>
      </c>
      <c r="C9" s="95" t="s">
        <v>104</v>
      </c>
      <c r="D9" s="29"/>
      <c r="E9" s="95" t="s">
        <v>105</v>
      </c>
      <c r="F9" s="29"/>
      <c r="G9" s="96" t="s">
        <v>159</v>
      </c>
      <c r="H9" s="97">
        <f>SUM(B9-D9-F9)</f>
        <v>0</v>
      </c>
      <c r="I9" s="61"/>
      <c r="J9" s="57"/>
      <c r="L9" s="55" t="s">
        <v>223</v>
      </c>
      <c r="M9" s="5"/>
      <c r="N9" s="55" t="s">
        <v>161</v>
      </c>
      <c r="O9" s="5"/>
      <c r="P9" s="102" t="s">
        <v>162</v>
      </c>
      <c r="Q9" s="24"/>
      <c r="R9" s="102" t="s">
        <v>163</v>
      </c>
    </row>
    <row r="10" spans="1:21" ht="91.9" customHeight="1" thickBot="1">
      <c r="A10" s="15"/>
      <c r="B10" s="213" t="s">
        <v>224</v>
      </c>
      <c r="C10" s="214"/>
      <c r="D10" s="214" t="s">
        <v>165</v>
      </c>
      <c r="E10" s="214"/>
      <c r="F10" s="98" t="s">
        <v>166</v>
      </c>
      <c r="G10" s="98"/>
      <c r="H10" s="99" t="s">
        <v>167</v>
      </c>
      <c r="I10" s="61"/>
      <c r="J10" s="57"/>
      <c r="L10" s="5"/>
      <c r="M10" s="5"/>
      <c r="N10" s="5"/>
      <c r="O10" s="5"/>
      <c r="P10" s="6" t="s">
        <v>125</v>
      </c>
      <c r="Q10" s="24"/>
      <c r="R10" s="6" t="s">
        <v>168</v>
      </c>
    </row>
    <row r="11" spans="1:21" ht="19" thickBot="1">
      <c r="B11" s="12"/>
      <c r="D11" t="s">
        <v>29</v>
      </c>
      <c r="F11" s="2"/>
      <c r="G11" s="3"/>
      <c r="I11" s="58"/>
      <c r="J11" s="58"/>
      <c r="L11" s="5"/>
      <c r="M11" s="5"/>
      <c r="N11" s="208" t="s">
        <v>169</v>
      </c>
      <c r="O11" s="5"/>
      <c r="P11" s="170">
        <f>SUM(P35)</f>
        <v>0</v>
      </c>
      <c r="Q11" s="24"/>
      <c r="R11" s="169">
        <f>SUM(R35)</f>
        <v>0</v>
      </c>
    </row>
    <row r="12" spans="1:21" ht="15.5">
      <c r="A12" s="46"/>
      <c r="F12" s="2"/>
      <c r="G12" s="45"/>
      <c r="I12" s="58"/>
      <c r="J12" s="58" t="s">
        <v>29</v>
      </c>
      <c r="L12" s="5"/>
      <c r="M12" s="5"/>
      <c r="N12" s="215"/>
      <c r="O12" s="5"/>
      <c r="P12" s="5" t="s">
        <v>29</v>
      </c>
      <c r="Q12" s="24"/>
      <c r="R12" s="5" t="s">
        <v>127</v>
      </c>
    </row>
    <row r="13" spans="1:21" ht="15" thickBot="1">
      <c r="C13" s="49"/>
      <c r="D13" s="49"/>
      <c r="F13" s="2"/>
      <c r="G13" s="50"/>
      <c r="I13" s="58"/>
      <c r="J13" s="58"/>
      <c r="L13" s="5" t="s">
        <v>170</v>
      </c>
      <c r="M13" s="5"/>
      <c r="N13" s="215"/>
      <c r="O13" s="5"/>
      <c r="P13" s="5" t="s">
        <v>129</v>
      </c>
      <c r="Q13" s="24"/>
      <c r="R13" s="24"/>
    </row>
    <row r="14" spans="1:21" ht="15" thickBot="1">
      <c r="F14" s="2"/>
      <c r="G14" s="3"/>
      <c r="I14" s="58"/>
      <c r="J14" s="58" t="s">
        <v>29</v>
      </c>
      <c r="L14" s="171">
        <f>SUM(1-L35)</f>
        <v>1</v>
      </c>
      <c r="M14" s="33"/>
      <c r="N14" s="215"/>
      <c r="O14" s="5"/>
      <c r="P14" s="7">
        <f>SUM($B$9-$P$35)</f>
        <v>0</v>
      </c>
      <c r="Q14" s="24"/>
      <c r="R14" s="24"/>
    </row>
    <row r="15" spans="1:21" ht="144" customHeight="1" thickBot="1">
      <c r="A15" s="15"/>
      <c r="B15" s="22" t="s">
        <v>171</v>
      </c>
      <c r="C15" s="22" t="s">
        <v>172</v>
      </c>
      <c r="D15" s="22" t="s">
        <v>173</v>
      </c>
      <c r="E15" s="22" t="s">
        <v>174</v>
      </c>
      <c r="F15" s="22" t="s">
        <v>175</v>
      </c>
      <c r="G15" s="22" t="s">
        <v>176</v>
      </c>
      <c r="H15" s="71" t="s">
        <v>177</v>
      </c>
      <c r="I15" s="59" t="s">
        <v>178</v>
      </c>
      <c r="J15" s="59" t="s">
        <v>179</v>
      </c>
      <c r="K15" s="22" t="s">
        <v>180</v>
      </c>
      <c r="L15" s="101" t="s">
        <v>225</v>
      </c>
      <c r="M15" s="23"/>
      <c r="N15" s="216"/>
      <c r="O15" s="25"/>
      <c r="P15" s="26" t="s">
        <v>182</v>
      </c>
      <c r="Q15" s="26"/>
      <c r="R15" s="26" t="s">
        <v>183</v>
      </c>
      <c r="U15" t="s">
        <v>29</v>
      </c>
    </row>
    <row r="16" spans="1:21" ht="16" thickTop="1">
      <c r="A16" s="15"/>
      <c r="B16" s="15"/>
      <c r="C16" s="16"/>
      <c r="D16" s="16"/>
      <c r="E16" s="17"/>
      <c r="F16" s="17"/>
      <c r="G16" s="17"/>
      <c r="H16" s="72"/>
      <c r="I16" s="60"/>
      <c r="J16" s="60"/>
      <c r="K16" s="16"/>
      <c r="L16" s="33"/>
      <c r="M16" s="33"/>
      <c r="N16" s="15"/>
      <c r="O16" s="15"/>
      <c r="P16" s="34" t="s">
        <v>29</v>
      </c>
      <c r="Q16" s="15"/>
      <c r="R16" s="35"/>
    </row>
    <row r="17" spans="1:18">
      <c r="A17" s="15"/>
      <c r="B17" s="18">
        <v>83101800</v>
      </c>
      <c r="C17" s="18" t="s">
        <v>184</v>
      </c>
      <c r="D17" s="18"/>
      <c r="E17" s="19" t="s">
        <v>185</v>
      </c>
      <c r="F17" s="19" t="s">
        <v>185</v>
      </c>
      <c r="G17" s="20" t="s">
        <v>186</v>
      </c>
      <c r="H17" s="73"/>
      <c r="I17" s="63"/>
      <c r="J17" s="63"/>
      <c r="K17" s="20"/>
      <c r="L17" s="15"/>
      <c r="M17" s="15"/>
      <c r="N17" s="15"/>
      <c r="O17" s="15"/>
      <c r="P17" s="15"/>
      <c r="Q17" s="15"/>
      <c r="R17" s="27"/>
    </row>
    <row r="18" spans="1:18">
      <c r="A18" s="15"/>
      <c r="B18" s="18"/>
      <c r="C18" s="18"/>
      <c r="D18" s="18"/>
      <c r="E18" s="19"/>
      <c r="F18" s="19"/>
      <c r="G18" s="20"/>
      <c r="H18" s="73"/>
      <c r="I18" s="63"/>
      <c r="J18" s="63"/>
      <c r="K18" s="20"/>
      <c r="L18" s="15"/>
      <c r="M18" s="15"/>
      <c r="N18" s="15"/>
      <c r="O18" s="15"/>
      <c r="P18" s="15"/>
      <c r="Q18" s="15"/>
      <c r="R18" s="27"/>
    </row>
    <row r="19" spans="1:18" ht="15.5">
      <c r="A19" s="15"/>
      <c r="B19" s="20"/>
      <c r="C19" s="20"/>
      <c r="D19" s="66" t="s">
        <v>226</v>
      </c>
      <c r="E19" s="65" t="s">
        <v>185</v>
      </c>
      <c r="F19" s="65" t="s">
        <v>227</v>
      </c>
      <c r="G19" s="66" t="s">
        <v>228</v>
      </c>
      <c r="H19" s="74">
        <v>3.5582768295534251E-2</v>
      </c>
      <c r="I19" s="67">
        <v>2020</v>
      </c>
      <c r="J19" s="67"/>
      <c r="K19" s="68" t="s">
        <v>190</v>
      </c>
      <c r="L19" s="87"/>
      <c r="M19" s="15"/>
      <c r="N19" s="87"/>
      <c r="O19" s="15"/>
      <c r="P19" s="15"/>
      <c r="Q19" s="15"/>
      <c r="R19" s="86"/>
    </row>
    <row r="20" spans="1:18" ht="15.5">
      <c r="A20" s="15"/>
      <c r="B20" s="20"/>
      <c r="C20" s="20"/>
      <c r="D20" s="66" t="s">
        <v>226</v>
      </c>
      <c r="E20" s="65" t="s">
        <v>185</v>
      </c>
      <c r="F20" s="65" t="s">
        <v>229</v>
      </c>
      <c r="G20" s="66" t="s">
        <v>230</v>
      </c>
      <c r="H20" s="74">
        <v>6.9289489136817373E-2</v>
      </c>
      <c r="I20" s="67">
        <v>2020</v>
      </c>
      <c r="J20" s="67"/>
      <c r="K20" s="68" t="s">
        <v>190</v>
      </c>
      <c r="L20" s="88"/>
      <c r="M20" s="15"/>
      <c r="N20" s="89"/>
      <c r="O20" s="15"/>
      <c r="P20" s="84"/>
      <c r="Q20" s="15"/>
      <c r="R20" s="85"/>
    </row>
    <row r="21" spans="1:18" ht="29">
      <c r="A21" s="15"/>
      <c r="B21" s="20"/>
      <c r="C21" s="20"/>
      <c r="D21" s="20" t="s">
        <v>226</v>
      </c>
      <c r="E21" s="124" t="s">
        <v>185</v>
      </c>
      <c r="F21" s="124" t="s">
        <v>231</v>
      </c>
      <c r="G21" s="125" t="s">
        <v>232</v>
      </c>
      <c r="H21" s="126">
        <v>2.8378299632888525E-2</v>
      </c>
      <c r="I21" s="127">
        <v>2022</v>
      </c>
      <c r="J21" s="128" t="s">
        <v>195</v>
      </c>
      <c r="K21" s="129" t="s">
        <v>196</v>
      </c>
      <c r="L21" s="81"/>
      <c r="M21" s="15"/>
      <c r="N21" s="82">
        <v>1</v>
      </c>
      <c r="O21" s="15"/>
      <c r="P21" s="83">
        <f>SUM(($H$9/N21)*L21)</f>
        <v>0</v>
      </c>
      <c r="Q21" s="15"/>
      <c r="R21" s="167">
        <f>SUM($P21*$H21)</f>
        <v>0</v>
      </c>
    </row>
    <row r="22" spans="1:18" ht="15" customHeight="1">
      <c r="A22" s="15"/>
      <c r="B22" s="20"/>
      <c r="C22" s="20"/>
      <c r="D22" s="20" t="s">
        <v>226</v>
      </c>
      <c r="E22" s="19" t="s">
        <v>185</v>
      </c>
      <c r="F22" s="19" t="s">
        <v>233</v>
      </c>
      <c r="G22" s="20" t="s">
        <v>234</v>
      </c>
      <c r="H22" s="73">
        <v>3.4259584945480127E-2</v>
      </c>
      <c r="I22" s="64">
        <v>2022</v>
      </c>
      <c r="J22" s="103" t="s">
        <v>195</v>
      </c>
      <c r="K22" s="21" t="s">
        <v>196</v>
      </c>
      <c r="L22" s="30"/>
      <c r="M22" s="15"/>
      <c r="N22" s="48">
        <v>1</v>
      </c>
      <c r="O22" s="15"/>
      <c r="P22" s="83">
        <f t="shared" ref="P22:P32" si="0">SUM(($H$9/N22)*L22)</f>
        <v>0</v>
      </c>
      <c r="Q22" s="15"/>
      <c r="R22" s="167">
        <f t="shared" ref="R22:R32" si="1">SUM($P22*$H22)</f>
        <v>0</v>
      </c>
    </row>
    <row r="23" spans="1:18" ht="15" customHeight="1">
      <c r="A23" s="15"/>
      <c r="B23" s="20"/>
      <c r="C23" s="20"/>
      <c r="D23" s="20" t="s">
        <v>226</v>
      </c>
      <c r="E23" s="19" t="s">
        <v>185</v>
      </c>
      <c r="F23" s="19" t="s">
        <v>235</v>
      </c>
      <c r="G23" s="20" t="s">
        <v>236</v>
      </c>
      <c r="H23" s="73">
        <v>2.4220420748992888E-2</v>
      </c>
      <c r="I23" s="64">
        <v>2022</v>
      </c>
      <c r="J23" s="103" t="s">
        <v>195</v>
      </c>
      <c r="K23" s="21" t="s">
        <v>196</v>
      </c>
      <c r="L23" s="30"/>
      <c r="M23" s="15"/>
      <c r="N23" s="48">
        <v>1</v>
      </c>
      <c r="O23" s="15"/>
      <c r="P23" s="83">
        <f t="shared" si="0"/>
        <v>0</v>
      </c>
      <c r="Q23" s="15"/>
      <c r="R23" s="167">
        <f t="shared" si="1"/>
        <v>0</v>
      </c>
    </row>
    <row r="24" spans="1:18" ht="15" customHeight="1">
      <c r="A24" s="15"/>
      <c r="B24" s="20"/>
      <c r="C24" s="20"/>
      <c r="D24" s="20" t="s">
        <v>226</v>
      </c>
      <c r="E24" s="124" t="s">
        <v>185</v>
      </c>
      <c r="F24" s="124" t="s">
        <v>237</v>
      </c>
      <c r="G24" s="125" t="s">
        <v>238</v>
      </c>
      <c r="H24" s="126">
        <v>3.1143085531574737E-2</v>
      </c>
      <c r="I24" s="127">
        <v>2022</v>
      </c>
      <c r="J24" s="128" t="s">
        <v>195</v>
      </c>
      <c r="K24" s="129" t="s">
        <v>196</v>
      </c>
      <c r="L24" s="79"/>
      <c r="M24" s="15"/>
      <c r="N24" s="80">
        <v>1</v>
      </c>
      <c r="O24" s="15"/>
      <c r="P24" s="83">
        <f t="shared" si="0"/>
        <v>0</v>
      </c>
      <c r="Q24" s="15"/>
      <c r="R24" s="167">
        <f t="shared" si="1"/>
        <v>0</v>
      </c>
    </row>
    <row r="25" spans="1:18" ht="15" customHeight="1">
      <c r="A25" s="15"/>
      <c r="B25" s="20"/>
      <c r="C25" s="20"/>
      <c r="D25" s="20" t="s">
        <v>226</v>
      </c>
      <c r="E25" s="19" t="s">
        <v>185</v>
      </c>
      <c r="F25" s="19" t="s">
        <v>239</v>
      </c>
      <c r="G25" s="20" t="s">
        <v>240</v>
      </c>
      <c r="H25" s="73">
        <v>3.7684748123500728E-2</v>
      </c>
      <c r="I25" s="64">
        <v>2022</v>
      </c>
      <c r="J25" s="103" t="s">
        <v>195</v>
      </c>
      <c r="K25" s="21" t="s">
        <v>196</v>
      </c>
      <c r="L25" s="30"/>
      <c r="M25" s="15"/>
      <c r="N25" s="48">
        <v>1</v>
      </c>
      <c r="O25" s="15"/>
      <c r="P25" s="83">
        <f t="shared" si="0"/>
        <v>0</v>
      </c>
      <c r="Q25" s="15"/>
      <c r="R25" s="167">
        <f t="shared" si="1"/>
        <v>0</v>
      </c>
    </row>
    <row r="26" spans="1:18" ht="15" customHeight="1">
      <c r="A26" s="15"/>
      <c r="B26" s="20"/>
      <c r="C26" s="20"/>
      <c r="D26" s="20" t="s">
        <v>226</v>
      </c>
      <c r="E26" s="19" t="s">
        <v>185</v>
      </c>
      <c r="F26" s="19" t="s">
        <v>241</v>
      </c>
      <c r="G26" s="20" t="s">
        <v>242</v>
      </c>
      <c r="H26" s="73">
        <v>2.6536617262423713E-2</v>
      </c>
      <c r="I26" s="64">
        <v>2022</v>
      </c>
      <c r="J26" s="103" t="s">
        <v>195</v>
      </c>
      <c r="K26" s="21" t="s">
        <v>196</v>
      </c>
      <c r="L26" s="30"/>
      <c r="M26" s="15"/>
      <c r="N26" s="48">
        <v>1</v>
      </c>
      <c r="O26" s="15"/>
      <c r="P26" s="83">
        <f t="shared" si="0"/>
        <v>0</v>
      </c>
      <c r="Q26" s="15"/>
      <c r="R26" s="167">
        <f t="shared" si="1"/>
        <v>0</v>
      </c>
    </row>
    <row r="27" spans="1:18" ht="15" customHeight="1">
      <c r="A27" s="15"/>
      <c r="B27" s="20"/>
      <c r="C27" s="20"/>
      <c r="D27" s="20" t="s">
        <v>226</v>
      </c>
      <c r="E27" s="124" t="s">
        <v>185</v>
      </c>
      <c r="F27" s="124" t="s">
        <v>243</v>
      </c>
      <c r="G27" s="125" t="s">
        <v>244</v>
      </c>
      <c r="H27" s="126">
        <v>3.2239336088248353E-2</v>
      </c>
      <c r="I27" s="127">
        <v>2022</v>
      </c>
      <c r="J27" s="128" t="s">
        <v>195</v>
      </c>
      <c r="K27" s="129" t="s">
        <v>196</v>
      </c>
      <c r="L27" s="79"/>
      <c r="M27" s="15"/>
      <c r="N27" s="80">
        <v>1</v>
      </c>
      <c r="O27" s="15"/>
      <c r="P27" s="83">
        <f t="shared" si="0"/>
        <v>0</v>
      </c>
      <c r="Q27" s="15"/>
      <c r="R27" s="167">
        <f t="shared" si="1"/>
        <v>0</v>
      </c>
    </row>
    <row r="28" spans="1:18" ht="15" customHeight="1">
      <c r="A28" s="15"/>
      <c r="B28" s="20"/>
      <c r="C28" s="20"/>
      <c r="D28" s="20" t="s">
        <v>226</v>
      </c>
      <c r="E28" s="19" t="s">
        <v>185</v>
      </c>
      <c r="F28" s="19" t="s">
        <v>245</v>
      </c>
      <c r="G28" s="20" t="s">
        <v>246</v>
      </c>
      <c r="H28" s="73">
        <v>3.8274408044112883E-2</v>
      </c>
      <c r="I28" s="64">
        <v>2022</v>
      </c>
      <c r="J28" s="103" t="s">
        <v>195</v>
      </c>
      <c r="K28" s="21" t="s">
        <v>196</v>
      </c>
      <c r="L28" s="30"/>
      <c r="M28" s="15"/>
      <c r="N28" s="48">
        <v>1</v>
      </c>
      <c r="O28" s="15"/>
      <c r="P28" s="83">
        <f t="shared" si="0"/>
        <v>0</v>
      </c>
      <c r="Q28" s="15"/>
      <c r="R28" s="167">
        <f t="shared" si="1"/>
        <v>0</v>
      </c>
    </row>
    <row r="29" spans="1:18" ht="15" customHeight="1">
      <c r="A29" s="15"/>
      <c r="B29" s="20"/>
      <c r="C29" s="20"/>
      <c r="D29" s="20" t="s">
        <v>226</v>
      </c>
      <c r="E29" s="19" t="s">
        <v>185</v>
      </c>
      <c r="F29" s="19" t="s">
        <v>247</v>
      </c>
      <c r="G29" s="20" t="s">
        <v>248</v>
      </c>
      <c r="H29" s="73">
        <v>2.7848250634255705E-2</v>
      </c>
      <c r="I29" s="64">
        <v>2022</v>
      </c>
      <c r="J29" s="103" t="s">
        <v>195</v>
      </c>
      <c r="K29" s="21" t="s">
        <v>196</v>
      </c>
      <c r="L29" s="30"/>
      <c r="M29" s="15"/>
      <c r="N29" s="48">
        <v>1</v>
      </c>
      <c r="O29" s="15"/>
      <c r="P29" s="83">
        <f t="shared" si="0"/>
        <v>0</v>
      </c>
      <c r="Q29" s="15"/>
      <c r="R29" s="167">
        <f t="shared" si="1"/>
        <v>0</v>
      </c>
    </row>
    <row r="30" spans="1:18" ht="15" customHeight="1">
      <c r="A30" s="15"/>
      <c r="B30" s="20"/>
      <c r="C30" s="20"/>
      <c r="D30" s="20" t="s">
        <v>226</v>
      </c>
      <c r="E30" s="124" t="s">
        <v>185</v>
      </c>
      <c r="F30" s="124" t="s">
        <v>249</v>
      </c>
      <c r="G30" s="125" t="s">
        <v>250</v>
      </c>
      <c r="H30" s="126">
        <v>3.3878840080390465E-2</v>
      </c>
      <c r="I30" s="127">
        <v>2022</v>
      </c>
      <c r="J30" s="128" t="s">
        <v>195</v>
      </c>
      <c r="K30" s="129" t="s">
        <v>196</v>
      </c>
      <c r="L30" s="79"/>
      <c r="M30" s="15"/>
      <c r="N30" s="80">
        <v>1</v>
      </c>
      <c r="O30" s="15"/>
      <c r="P30" s="83">
        <f t="shared" si="0"/>
        <v>0</v>
      </c>
      <c r="Q30" s="15"/>
      <c r="R30" s="167">
        <f t="shared" si="1"/>
        <v>0</v>
      </c>
    </row>
    <row r="31" spans="1:18" ht="15" customHeight="1">
      <c r="A31" s="15"/>
      <c r="B31" s="20"/>
      <c r="C31" s="20"/>
      <c r="D31" s="20" t="s">
        <v>226</v>
      </c>
      <c r="E31" s="19" t="s">
        <v>185</v>
      </c>
      <c r="F31" s="19" t="s">
        <v>251</v>
      </c>
      <c r="G31" s="20" t="s">
        <v>252</v>
      </c>
      <c r="H31" s="73">
        <v>3.9942455784039946E-2</v>
      </c>
      <c r="I31" s="64">
        <v>2022</v>
      </c>
      <c r="J31" s="103" t="s">
        <v>195</v>
      </c>
      <c r="K31" s="21" t="s">
        <v>196</v>
      </c>
      <c r="L31" s="30"/>
      <c r="M31" s="15"/>
      <c r="N31" s="48">
        <v>1</v>
      </c>
      <c r="O31" s="15"/>
      <c r="P31" s="83">
        <f t="shared" si="0"/>
        <v>0</v>
      </c>
      <c r="Q31" s="15"/>
      <c r="R31" s="167">
        <f t="shared" si="1"/>
        <v>0</v>
      </c>
    </row>
    <row r="32" spans="1:18" ht="15" customHeight="1">
      <c r="A32" s="15"/>
      <c r="B32" s="20"/>
      <c r="C32" s="20"/>
      <c r="D32" s="20" t="s">
        <v>226</v>
      </c>
      <c r="E32" s="19" t="s">
        <v>185</v>
      </c>
      <c r="F32" s="19" t="s">
        <v>253</v>
      </c>
      <c r="G32" s="20" t="s">
        <v>254</v>
      </c>
      <c r="H32" s="73">
        <v>2.9413597557175795E-2</v>
      </c>
      <c r="I32" s="64">
        <v>2022</v>
      </c>
      <c r="J32" s="103" t="s">
        <v>195</v>
      </c>
      <c r="K32" s="21" t="s">
        <v>196</v>
      </c>
      <c r="L32" s="30"/>
      <c r="M32" s="15"/>
      <c r="N32" s="48">
        <v>1</v>
      </c>
      <c r="O32" s="15"/>
      <c r="P32" s="83">
        <f t="shared" si="0"/>
        <v>0</v>
      </c>
      <c r="Q32" s="15"/>
      <c r="R32" s="167">
        <f t="shared" si="1"/>
        <v>0</v>
      </c>
    </row>
    <row r="33" spans="1:18" ht="15.5">
      <c r="A33" s="15"/>
      <c r="B33" s="20"/>
      <c r="C33" s="20"/>
      <c r="D33" s="20"/>
      <c r="E33" s="19"/>
      <c r="F33" s="19"/>
      <c r="G33" s="20"/>
      <c r="H33" s="73"/>
      <c r="I33" s="64"/>
      <c r="J33" s="69"/>
      <c r="K33" s="21"/>
      <c r="L33" s="76"/>
      <c r="M33" s="15"/>
      <c r="N33" s="76"/>
      <c r="O33" s="15"/>
      <c r="P33" s="77"/>
      <c r="Q33" s="15"/>
      <c r="R33" s="78"/>
    </row>
    <row r="34" spans="1:18">
      <c r="A34" s="15"/>
      <c r="B34" s="15"/>
      <c r="C34" s="15"/>
      <c r="D34" s="15"/>
      <c r="E34" s="15"/>
      <c r="F34" s="15"/>
      <c r="G34" s="15"/>
      <c r="H34" s="75"/>
      <c r="I34" s="61"/>
      <c r="J34" s="61"/>
      <c r="K34" s="15"/>
      <c r="L34" s="31"/>
      <c r="M34" s="31"/>
      <c r="N34" s="15"/>
      <c r="O34" s="15"/>
      <c r="P34" s="15"/>
      <c r="Q34" s="15"/>
      <c r="R34" s="15"/>
    </row>
    <row r="35" spans="1:18">
      <c r="A35" s="15"/>
      <c r="B35" s="15"/>
      <c r="C35" s="15"/>
      <c r="D35" s="15"/>
      <c r="E35" s="15"/>
      <c r="F35" s="15"/>
      <c r="G35" s="15"/>
      <c r="H35" s="75"/>
      <c r="I35" s="61"/>
      <c r="J35" s="61"/>
      <c r="K35" s="15"/>
      <c r="L35" s="36">
        <f>SUM((L21:L33))</f>
        <v>0</v>
      </c>
      <c r="M35" s="47"/>
      <c r="N35" s="15"/>
      <c r="O35" s="15"/>
      <c r="P35" s="36">
        <f>SUM(P21:P33)</f>
        <v>0</v>
      </c>
      <c r="Q35" s="15"/>
      <c r="R35" s="36">
        <f>SUM(R21:R33)</f>
        <v>0</v>
      </c>
    </row>
    <row r="36" spans="1:18">
      <c r="A36" s="15"/>
      <c r="B36" s="15"/>
      <c r="C36" s="15"/>
      <c r="D36" s="15"/>
      <c r="E36" s="15"/>
      <c r="F36" s="15"/>
      <c r="G36" s="15"/>
      <c r="H36" s="75"/>
      <c r="I36" s="61"/>
      <c r="J36" s="61"/>
      <c r="K36" s="15"/>
      <c r="L36" s="28" t="s">
        <v>220</v>
      </c>
      <c r="M36" s="28"/>
      <c r="N36" s="15" t="s">
        <v>29</v>
      </c>
      <c r="O36" s="15"/>
      <c r="P36" s="28" t="s">
        <v>221</v>
      </c>
      <c r="Q36" s="15"/>
      <c r="R36" s="28" t="s">
        <v>221</v>
      </c>
    </row>
    <row r="37" spans="1:18">
      <c r="D37" t="s">
        <v>29</v>
      </c>
      <c r="R37" t="s">
        <v>29</v>
      </c>
    </row>
    <row r="38" spans="1:18">
      <c r="P38" t="s">
        <v>29</v>
      </c>
    </row>
    <row r="40" spans="1:18">
      <c r="N40" t="s">
        <v>29</v>
      </c>
      <c r="R40" t="s">
        <v>29</v>
      </c>
    </row>
    <row r="41" spans="1:18">
      <c r="J41" s="62" t="s">
        <v>29</v>
      </c>
    </row>
  </sheetData>
  <mergeCells count="3">
    <mergeCell ref="N11:N15"/>
    <mergeCell ref="B10:C10"/>
    <mergeCell ref="D10:E10"/>
  </mergeCells>
  <conditionalFormatting sqref="L14">
    <cfRule type="cellIs" dxfId="16" priority="3" operator="lessThan">
      <formula>0</formula>
    </cfRule>
  </conditionalFormatting>
  <conditionalFormatting sqref="P11">
    <cfRule type="cellIs" dxfId="15" priority="1" operator="greaterThan">
      <formula>$H$9</formula>
    </cfRule>
  </conditionalFormatting>
  <conditionalFormatting sqref="P14">
    <cfRule type="cellIs" dxfId="14" priority="2" operator="lessThan">
      <formula>0</formula>
    </cfRule>
  </conditionalFormatting>
  <pageMargins left="0.70866141732283472" right="0.70866141732283472" top="0.74803149606299213" bottom="0.74803149606299213" header="0.31496062992125984" footer="0.31496062992125984"/>
  <pageSetup paperSize="9" pageOrder="overThenDown" orientation="landscape" r:id="rId1"/>
  <headerFooter>
    <oddHeader>&amp;LUpphandlingsmyndigheten&amp;RMiljöspendanalys fördelningsnyckel EL Process-LCA-metod</oddHeader>
    <oddFoote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22D57-BC2C-4A59-AA8F-473D84822C73}">
  <dimension ref="A2:U41"/>
  <sheetViews>
    <sheetView zoomScale="70" zoomScaleNormal="70" workbookViewId="0">
      <selection activeCell="G4" sqref="G4"/>
    </sheetView>
  </sheetViews>
  <sheetFormatPr defaultRowHeight="14.5"/>
  <cols>
    <col min="1" max="1" width="1.26953125" customWidth="1"/>
    <col min="2" max="2" width="15.26953125" customWidth="1"/>
    <col min="3" max="3" width="26.1796875" customWidth="1"/>
    <col min="4" max="4" width="26" bestFit="1" customWidth="1"/>
    <col min="5" max="5" width="14.7265625" customWidth="1"/>
    <col min="6" max="6" width="20.7265625" customWidth="1"/>
    <col min="7" max="7" width="102.1796875" bestFit="1" customWidth="1"/>
    <col min="8" max="8" width="15.81640625" style="70" customWidth="1"/>
    <col min="9" max="9" width="7.81640625" style="62" customWidth="1"/>
    <col min="10" max="10" width="69" style="62" customWidth="1"/>
    <col min="11" max="11" width="14.81640625" customWidth="1"/>
    <col min="12" max="12" width="37.26953125" customWidth="1"/>
    <col min="13" max="13" width="3.7265625" customWidth="1"/>
    <col min="14" max="14" width="20" customWidth="1"/>
    <col min="15" max="15" width="4.26953125" customWidth="1"/>
    <col min="16" max="16" width="49.26953125" bestFit="1" customWidth="1"/>
    <col min="17" max="17" width="4.1796875" customWidth="1"/>
    <col min="18" max="18" width="66.81640625" bestFit="1" customWidth="1"/>
  </cols>
  <sheetData>
    <row r="2" spans="1:21" ht="19" thickBot="1">
      <c r="G2" s="54" t="s">
        <v>80</v>
      </c>
    </row>
    <row r="3" spans="1:21" ht="15" thickBot="1">
      <c r="G3" s="11" t="s">
        <v>85</v>
      </c>
    </row>
    <row r="4" spans="1:21" ht="15" thickBot="1">
      <c r="G4" s="13" t="s">
        <v>88</v>
      </c>
    </row>
    <row r="5" spans="1:21" ht="15" thickBot="1">
      <c r="G5" s="1" t="s">
        <v>148</v>
      </c>
      <c r="P5" t="s">
        <v>29</v>
      </c>
    </row>
    <row r="6" spans="1:21" ht="23.5">
      <c r="A6" s="8" t="s">
        <v>255</v>
      </c>
      <c r="B6" s="9"/>
      <c r="C6" s="9"/>
      <c r="D6" s="9"/>
      <c r="I6" s="57"/>
      <c r="J6" s="57"/>
    </row>
    <row r="7" spans="1:21" ht="18.5">
      <c r="A7" s="15"/>
      <c r="B7" s="91" t="s">
        <v>84</v>
      </c>
      <c r="C7" s="92"/>
      <c r="D7" s="92"/>
      <c r="E7" s="15"/>
      <c r="F7" s="15"/>
      <c r="G7" s="15"/>
      <c r="H7" s="75"/>
      <c r="I7" s="61"/>
      <c r="J7" s="57"/>
      <c r="L7" s="4" t="s">
        <v>150</v>
      </c>
      <c r="M7" s="4"/>
      <c r="N7" s="5"/>
      <c r="O7" s="5"/>
      <c r="P7" s="5"/>
      <c r="Q7" s="24"/>
      <c r="R7" s="24"/>
    </row>
    <row r="8" spans="1:21" ht="16" thickBot="1">
      <c r="A8" s="15"/>
      <c r="B8" s="93" t="s">
        <v>151</v>
      </c>
      <c r="C8" s="17"/>
      <c r="D8" s="94" t="s">
        <v>152</v>
      </c>
      <c r="E8" s="17"/>
      <c r="F8" s="28" t="s">
        <v>153</v>
      </c>
      <c r="G8" s="15"/>
      <c r="H8" s="28" t="s">
        <v>154</v>
      </c>
      <c r="I8" s="61"/>
      <c r="J8" s="57"/>
      <c r="L8" s="100" t="s">
        <v>155</v>
      </c>
      <c r="M8" s="24"/>
      <c r="N8" s="100" t="s">
        <v>156</v>
      </c>
      <c r="O8" s="24"/>
      <c r="P8" s="100" t="s">
        <v>157</v>
      </c>
      <c r="Q8" s="24"/>
      <c r="R8" s="100" t="s">
        <v>158</v>
      </c>
    </row>
    <row r="9" spans="1:21" ht="44" thickBot="1">
      <c r="A9" s="90"/>
      <c r="B9" s="29">
        <f>IF('Fördelningsnyckel Elektricitet'!$M$30=0,'Fördelningsnyckel Elektricitet'!$T$30,'Fördelningsnyckel Elektricitet'!$M$30)</f>
        <v>0</v>
      </c>
      <c r="C9" s="95" t="s">
        <v>104</v>
      </c>
      <c r="D9" s="29"/>
      <c r="E9" s="95" t="s">
        <v>105</v>
      </c>
      <c r="F9" s="29"/>
      <c r="G9" s="96" t="s">
        <v>159</v>
      </c>
      <c r="H9" s="97">
        <f>SUM(B9-D9-F9)</f>
        <v>0</v>
      </c>
      <c r="I9" s="61"/>
      <c r="J9" s="57"/>
      <c r="L9" s="55" t="s">
        <v>160</v>
      </c>
      <c r="M9" s="5"/>
      <c r="N9" s="55" t="s">
        <v>161</v>
      </c>
      <c r="O9" s="5"/>
      <c r="P9" s="102" t="s">
        <v>162</v>
      </c>
      <c r="Q9" s="24"/>
      <c r="R9" s="56" t="s">
        <v>163</v>
      </c>
    </row>
    <row r="10" spans="1:21" ht="91.9" customHeight="1" thickBot="1">
      <c r="A10" s="15"/>
      <c r="B10" s="213" t="s">
        <v>256</v>
      </c>
      <c r="C10" s="214"/>
      <c r="D10" s="214" t="s">
        <v>257</v>
      </c>
      <c r="E10" s="214"/>
      <c r="F10" s="98" t="s">
        <v>166</v>
      </c>
      <c r="G10" s="98"/>
      <c r="H10" s="99" t="s">
        <v>167</v>
      </c>
      <c r="I10" s="61"/>
      <c r="J10" s="57"/>
      <c r="L10" s="5"/>
      <c r="M10" s="5"/>
      <c r="N10" s="5"/>
      <c r="O10" s="5"/>
      <c r="P10" s="6" t="s">
        <v>125</v>
      </c>
      <c r="Q10" s="24"/>
      <c r="R10" s="6" t="s">
        <v>168</v>
      </c>
    </row>
    <row r="11" spans="1:21" ht="19" thickBot="1">
      <c r="B11" s="12"/>
      <c r="D11" t="s">
        <v>29</v>
      </c>
      <c r="F11" s="2"/>
      <c r="G11" s="3"/>
      <c r="I11" s="58"/>
      <c r="J11" s="58"/>
      <c r="L11" s="5"/>
      <c r="M11" s="5"/>
      <c r="N11" s="208" t="s">
        <v>169</v>
      </c>
      <c r="O11" s="5"/>
      <c r="P11" s="170">
        <f>SUM(P35)</f>
        <v>0</v>
      </c>
      <c r="Q11" s="24"/>
      <c r="R11" s="179">
        <f>SUM(R35)</f>
        <v>0</v>
      </c>
    </row>
    <row r="12" spans="1:21" ht="15.5">
      <c r="A12" s="46"/>
      <c r="F12" s="2"/>
      <c r="G12" s="45"/>
      <c r="I12" s="58"/>
      <c r="J12" s="58" t="s">
        <v>29</v>
      </c>
      <c r="L12" s="5"/>
      <c r="M12" s="5"/>
      <c r="N12" s="215"/>
      <c r="O12" s="5"/>
      <c r="P12" s="5" t="s">
        <v>29</v>
      </c>
      <c r="Q12" s="24"/>
      <c r="R12" s="5" t="s">
        <v>127</v>
      </c>
    </row>
    <row r="13" spans="1:21" ht="15" thickBot="1">
      <c r="C13" s="49"/>
      <c r="D13" s="49"/>
      <c r="F13" s="2"/>
      <c r="G13" s="50"/>
      <c r="I13" s="58"/>
      <c r="J13" s="58"/>
      <c r="L13" s="5" t="s">
        <v>170</v>
      </c>
      <c r="M13" s="5"/>
      <c r="N13" s="215"/>
      <c r="O13" s="5"/>
      <c r="P13" s="5" t="s">
        <v>129</v>
      </c>
      <c r="Q13" s="24"/>
      <c r="R13" s="24"/>
    </row>
    <row r="14" spans="1:21" ht="15" thickBot="1">
      <c r="F14" s="2"/>
      <c r="G14" s="3"/>
      <c r="I14" s="58"/>
      <c r="J14" s="58"/>
      <c r="L14" s="171">
        <f>SUM(1-L35)</f>
        <v>1</v>
      </c>
      <c r="M14" s="33"/>
      <c r="N14" s="215"/>
      <c r="O14" s="5"/>
      <c r="P14" s="7">
        <f>SUM($B$9-$P$35)</f>
        <v>0</v>
      </c>
      <c r="Q14" s="24"/>
      <c r="R14" s="24"/>
    </row>
    <row r="15" spans="1:21" ht="144" customHeight="1" thickBot="1">
      <c r="A15" s="15"/>
      <c r="B15" s="22" t="s">
        <v>171</v>
      </c>
      <c r="C15" s="22" t="s">
        <v>172</v>
      </c>
      <c r="D15" s="22" t="s">
        <v>173</v>
      </c>
      <c r="E15" s="22" t="s">
        <v>174</v>
      </c>
      <c r="F15" s="22" t="s">
        <v>175</v>
      </c>
      <c r="G15" s="22" t="s">
        <v>176</v>
      </c>
      <c r="H15" s="71" t="s">
        <v>177</v>
      </c>
      <c r="I15" s="59" t="s">
        <v>178</v>
      </c>
      <c r="J15" s="59" t="s">
        <v>179</v>
      </c>
      <c r="K15" s="22" t="s">
        <v>180</v>
      </c>
      <c r="L15" s="101" t="s">
        <v>225</v>
      </c>
      <c r="M15" s="23"/>
      <c r="N15" s="216"/>
      <c r="O15" s="25"/>
      <c r="P15" s="26" t="s">
        <v>182</v>
      </c>
      <c r="Q15" s="26"/>
      <c r="R15" s="26" t="s">
        <v>183</v>
      </c>
      <c r="U15" t="s">
        <v>29</v>
      </c>
    </row>
    <row r="16" spans="1:21" ht="16" thickTop="1">
      <c r="A16" s="15"/>
      <c r="B16" s="15"/>
      <c r="C16" s="16"/>
      <c r="D16" s="16"/>
      <c r="E16" s="17"/>
      <c r="F16" s="17"/>
      <c r="G16" s="17"/>
      <c r="H16" s="72"/>
      <c r="I16" s="60"/>
      <c r="J16" s="60"/>
      <c r="K16" s="16"/>
      <c r="L16" s="33"/>
      <c r="M16" s="33"/>
      <c r="N16" s="15"/>
      <c r="O16" s="15"/>
      <c r="P16" s="34" t="s">
        <v>29</v>
      </c>
      <c r="Q16" s="15"/>
      <c r="R16" s="35"/>
    </row>
    <row r="17" spans="1:18">
      <c r="A17" s="15"/>
      <c r="B17" s="18">
        <v>83101800</v>
      </c>
      <c r="C17" s="18" t="s">
        <v>184</v>
      </c>
      <c r="D17" s="18"/>
      <c r="E17" s="19" t="s">
        <v>185</v>
      </c>
      <c r="F17" s="19" t="s">
        <v>185</v>
      </c>
      <c r="G17" s="20" t="s">
        <v>186</v>
      </c>
      <c r="H17" s="73"/>
      <c r="I17" s="63"/>
      <c r="J17" s="63"/>
      <c r="K17" s="20"/>
      <c r="L17" s="15"/>
      <c r="M17" s="15"/>
      <c r="N17" s="15"/>
      <c r="O17" s="15"/>
      <c r="P17" s="15"/>
      <c r="Q17" s="15"/>
      <c r="R17" s="27"/>
    </row>
    <row r="18" spans="1:18">
      <c r="A18" s="15"/>
      <c r="B18" s="18"/>
      <c r="C18" s="18"/>
      <c r="D18" s="18"/>
      <c r="E18" s="19"/>
      <c r="F18" s="19"/>
      <c r="G18" s="20"/>
      <c r="H18" s="73"/>
      <c r="I18" s="63"/>
      <c r="J18" s="63"/>
      <c r="K18" s="20"/>
      <c r="L18" s="15"/>
      <c r="M18" s="15"/>
      <c r="N18" s="15"/>
      <c r="O18" s="15"/>
      <c r="P18" s="15"/>
      <c r="Q18" s="15"/>
      <c r="R18" s="27"/>
    </row>
    <row r="19" spans="1:18" ht="15.5">
      <c r="A19" s="15"/>
      <c r="B19" s="20"/>
      <c r="C19" s="20"/>
      <c r="D19" s="66" t="s">
        <v>258</v>
      </c>
      <c r="E19" s="66" t="s">
        <v>185</v>
      </c>
      <c r="F19" s="66" t="s">
        <v>259</v>
      </c>
      <c r="G19" s="66" t="s">
        <v>260</v>
      </c>
      <c r="H19" s="66">
        <v>1.7691671412897226E-2</v>
      </c>
      <c r="I19" s="66">
        <v>2020</v>
      </c>
      <c r="J19" s="63"/>
      <c r="K19" s="68" t="s">
        <v>190</v>
      </c>
      <c r="L19" s="87"/>
      <c r="M19" s="15"/>
      <c r="N19" s="87"/>
      <c r="O19" s="15"/>
      <c r="P19" s="15"/>
      <c r="Q19" s="15"/>
      <c r="R19" s="86"/>
    </row>
    <row r="20" spans="1:18" ht="15.5">
      <c r="A20" s="15"/>
      <c r="B20" s="20"/>
      <c r="C20" s="20"/>
      <c r="D20" s="66"/>
      <c r="E20" s="65"/>
      <c r="F20" s="65"/>
      <c r="G20" s="66"/>
      <c r="H20" s="74"/>
      <c r="I20" s="67"/>
      <c r="J20" s="63"/>
      <c r="K20" s="68" t="s">
        <v>190</v>
      </c>
      <c r="L20" s="88"/>
      <c r="M20" s="15"/>
      <c r="N20" s="89"/>
      <c r="O20" s="15"/>
      <c r="P20" s="84"/>
      <c r="Q20" s="15"/>
      <c r="R20" s="85"/>
    </row>
    <row r="21" spans="1:18" ht="43.5">
      <c r="A21" s="15"/>
      <c r="B21" s="20"/>
      <c r="C21" s="20"/>
      <c r="D21" s="18" t="s">
        <v>258</v>
      </c>
      <c r="E21" s="124" t="s">
        <v>185</v>
      </c>
      <c r="F21" s="124" t="s">
        <v>261</v>
      </c>
      <c r="G21" s="125" t="s">
        <v>262</v>
      </c>
      <c r="H21" s="126">
        <v>6.6044840970975035E-3</v>
      </c>
      <c r="I21" s="127">
        <v>2022</v>
      </c>
      <c r="J21" s="128" t="s">
        <v>263</v>
      </c>
      <c r="K21" s="129" t="s">
        <v>264</v>
      </c>
      <c r="L21" s="81"/>
      <c r="M21" s="15"/>
      <c r="N21" s="82">
        <v>1</v>
      </c>
      <c r="O21" s="15"/>
      <c r="P21" s="83">
        <f>SUM(($H$9/N21)*L21)</f>
        <v>0</v>
      </c>
      <c r="Q21" s="15"/>
      <c r="R21" s="175">
        <f>SUM($P21*$H21)</f>
        <v>0</v>
      </c>
    </row>
    <row r="22" spans="1:18" ht="20.25" customHeight="1">
      <c r="A22" s="15"/>
      <c r="B22" s="20"/>
      <c r="C22" s="20"/>
      <c r="D22" s="18" t="s">
        <v>258</v>
      </c>
      <c r="E22" s="19" t="s">
        <v>185</v>
      </c>
      <c r="F22" s="111" t="s">
        <v>265</v>
      </c>
      <c r="G22" s="20" t="s">
        <v>266</v>
      </c>
      <c r="H22" s="73">
        <v>7.9636744673419486E-3</v>
      </c>
      <c r="I22" s="64">
        <v>2022</v>
      </c>
      <c r="J22" s="103" t="s">
        <v>263</v>
      </c>
      <c r="K22" s="21" t="s">
        <v>264</v>
      </c>
      <c r="L22" s="30"/>
      <c r="M22" s="15"/>
      <c r="N22" s="48">
        <v>1</v>
      </c>
      <c r="O22" s="15"/>
      <c r="P22" s="83">
        <f t="shared" ref="P22:P32" si="0">SUM(($H$9/N22)*L22)</f>
        <v>0</v>
      </c>
      <c r="Q22" s="15"/>
      <c r="R22" s="175">
        <f t="shared" ref="R22:R32" si="1">SUM($P22*$H22)</f>
        <v>0</v>
      </c>
    </row>
    <row r="23" spans="1:18" ht="20.25" customHeight="1">
      <c r="A23" s="15"/>
      <c r="B23" s="20"/>
      <c r="C23" s="20"/>
      <c r="D23" s="18" t="s">
        <v>258</v>
      </c>
      <c r="E23" s="19" t="s">
        <v>185</v>
      </c>
      <c r="F23" t="s">
        <v>267</v>
      </c>
      <c r="G23" s="20" t="s">
        <v>268</v>
      </c>
      <c r="H23" s="73">
        <v>5.6416093432968785E-3</v>
      </c>
      <c r="I23" s="64">
        <v>2022</v>
      </c>
      <c r="J23" s="103" t="s">
        <v>263</v>
      </c>
      <c r="K23" s="21" t="s">
        <v>264</v>
      </c>
      <c r="L23" s="30"/>
      <c r="M23" s="15"/>
      <c r="N23" s="48">
        <v>1</v>
      </c>
      <c r="O23" s="15"/>
      <c r="P23" s="83">
        <f t="shared" si="0"/>
        <v>0</v>
      </c>
      <c r="Q23" s="15"/>
      <c r="R23" s="175">
        <f t="shared" si="1"/>
        <v>0</v>
      </c>
    </row>
    <row r="24" spans="1:18" ht="20.25" customHeight="1">
      <c r="A24" s="15"/>
      <c r="B24" s="20"/>
      <c r="C24" s="20"/>
      <c r="D24" s="18" t="s">
        <v>258</v>
      </c>
      <c r="E24" s="124" t="s">
        <v>185</v>
      </c>
      <c r="F24" s="124" t="s">
        <v>269</v>
      </c>
      <c r="G24" s="125" t="s">
        <v>270</v>
      </c>
      <c r="H24" s="126">
        <v>7.2438443208895946E-3</v>
      </c>
      <c r="I24" s="127">
        <v>2022</v>
      </c>
      <c r="J24" s="128" t="s">
        <v>263</v>
      </c>
      <c r="K24" s="129" t="s">
        <v>264</v>
      </c>
      <c r="L24" s="79"/>
      <c r="M24" s="15"/>
      <c r="N24" s="80">
        <v>1</v>
      </c>
      <c r="O24" s="15"/>
      <c r="P24" s="83">
        <f t="shared" si="0"/>
        <v>0</v>
      </c>
      <c r="Q24" s="15"/>
      <c r="R24" s="175">
        <f t="shared" si="1"/>
        <v>0</v>
      </c>
    </row>
    <row r="25" spans="1:18" ht="20.25" customHeight="1">
      <c r="A25" s="15"/>
      <c r="B25" s="20"/>
      <c r="C25" s="20"/>
      <c r="D25" s="18" t="s">
        <v>258</v>
      </c>
      <c r="E25" s="19" t="s">
        <v>185</v>
      </c>
      <c r="F25" s="19" t="s">
        <v>271</v>
      </c>
      <c r="G25" s="20" t="s">
        <v>272</v>
      </c>
      <c r="H25" s="73">
        <v>8.7537433771020488E-3</v>
      </c>
      <c r="I25" s="64">
        <v>2022</v>
      </c>
      <c r="J25" s="103" t="s">
        <v>263</v>
      </c>
      <c r="K25" s="21" t="s">
        <v>264</v>
      </c>
      <c r="L25" s="30"/>
      <c r="M25" s="15"/>
      <c r="N25" s="48">
        <v>1</v>
      </c>
      <c r="O25" s="15"/>
      <c r="P25" s="83">
        <f t="shared" si="0"/>
        <v>0</v>
      </c>
      <c r="Q25" s="15"/>
      <c r="R25" s="175">
        <f t="shared" si="1"/>
        <v>0</v>
      </c>
    </row>
    <row r="26" spans="1:18" ht="20.25" customHeight="1">
      <c r="A26" s="15"/>
      <c r="B26" s="20"/>
      <c r="C26" s="20"/>
      <c r="D26" s="18" t="s">
        <v>258</v>
      </c>
      <c r="E26" s="19" t="s">
        <v>185</v>
      </c>
      <c r="F26" s="19" t="s">
        <v>273</v>
      </c>
      <c r="G26" s="20" t="s">
        <v>274</v>
      </c>
      <c r="H26" s="73">
        <v>6.1781920659007153E-3</v>
      </c>
      <c r="I26" s="64">
        <v>2022</v>
      </c>
      <c r="J26" s="103" t="s">
        <v>263</v>
      </c>
      <c r="K26" s="21" t="s">
        <v>264</v>
      </c>
      <c r="L26" s="30"/>
      <c r="M26" s="15"/>
      <c r="N26" s="48">
        <v>1</v>
      </c>
      <c r="O26" s="15"/>
      <c r="P26" s="83">
        <f t="shared" si="0"/>
        <v>0</v>
      </c>
      <c r="Q26" s="15"/>
      <c r="R26" s="175">
        <f t="shared" si="1"/>
        <v>0</v>
      </c>
    </row>
    <row r="27" spans="1:18" ht="20.25" customHeight="1">
      <c r="A27" s="15"/>
      <c r="B27" s="20"/>
      <c r="C27" s="20"/>
      <c r="D27" s="131" t="s">
        <v>275</v>
      </c>
      <c r="E27" s="124" t="s">
        <v>185</v>
      </c>
      <c r="F27" s="124" t="s">
        <v>276</v>
      </c>
      <c r="G27" s="125" t="s">
        <v>277</v>
      </c>
      <c r="H27" s="126">
        <v>7.7337946474000212E-3</v>
      </c>
      <c r="I27" s="127">
        <v>2022</v>
      </c>
      <c r="J27" s="128" t="s">
        <v>263</v>
      </c>
      <c r="K27" s="129" t="s">
        <v>264</v>
      </c>
      <c r="L27" s="79"/>
      <c r="M27" s="15"/>
      <c r="N27" s="80">
        <v>1</v>
      </c>
      <c r="O27" s="15"/>
      <c r="P27" s="83">
        <f t="shared" si="0"/>
        <v>0</v>
      </c>
      <c r="Q27" s="15"/>
      <c r="R27" s="175">
        <f t="shared" si="1"/>
        <v>0</v>
      </c>
    </row>
    <row r="28" spans="1:18" ht="20.25" customHeight="1">
      <c r="A28" s="15"/>
      <c r="B28" s="20"/>
      <c r="C28" s="20"/>
      <c r="D28" s="18" t="s">
        <v>258</v>
      </c>
      <c r="E28" s="19" t="s">
        <v>185</v>
      </c>
      <c r="F28" s="19" t="s">
        <v>278</v>
      </c>
      <c r="G28" s="20" t="s">
        <v>279</v>
      </c>
      <c r="H28" s="73">
        <v>9.1698841698841706E-3</v>
      </c>
      <c r="I28" s="64">
        <v>2022</v>
      </c>
      <c r="J28" s="103" t="s">
        <v>263</v>
      </c>
      <c r="K28" s="21" t="s">
        <v>264</v>
      </c>
      <c r="L28" s="30"/>
      <c r="M28" s="15"/>
      <c r="N28" s="48">
        <v>1</v>
      </c>
      <c r="O28" s="15"/>
      <c r="P28" s="83">
        <f t="shared" si="0"/>
        <v>0</v>
      </c>
      <c r="Q28" s="15"/>
      <c r="R28" s="175">
        <f t="shared" si="1"/>
        <v>0</v>
      </c>
    </row>
    <row r="29" spans="1:18" ht="20.25" customHeight="1">
      <c r="A29" s="15"/>
      <c r="B29" s="20"/>
      <c r="C29" s="20"/>
      <c r="D29" s="18" t="s">
        <v>258</v>
      </c>
      <c r="E29" s="19" t="s">
        <v>185</v>
      </c>
      <c r="F29" s="19" t="s">
        <v>280</v>
      </c>
      <c r="G29" s="20" t="s">
        <v>281</v>
      </c>
      <c r="H29" s="73">
        <v>6.6866091852894596E-3</v>
      </c>
      <c r="I29" s="64">
        <v>2022</v>
      </c>
      <c r="J29" s="103" t="s">
        <v>263</v>
      </c>
      <c r="K29" s="21" t="s">
        <v>264</v>
      </c>
      <c r="L29" s="30"/>
      <c r="M29" s="15"/>
      <c r="N29" s="48">
        <v>1</v>
      </c>
      <c r="O29" s="15"/>
      <c r="P29" s="83">
        <f t="shared" si="0"/>
        <v>0</v>
      </c>
      <c r="Q29" s="15"/>
      <c r="R29" s="175">
        <f t="shared" si="1"/>
        <v>0</v>
      </c>
    </row>
    <row r="30" spans="1:18" ht="20.25" customHeight="1">
      <c r="A30" s="15"/>
      <c r="B30" s="20"/>
      <c r="C30" s="20"/>
      <c r="D30" s="18" t="s">
        <v>258</v>
      </c>
      <c r="E30" s="124" t="s">
        <v>185</v>
      </c>
      <c r="F30" s="124" t="s">
        <v>282</v>
      </c>
      <c r="G30" s="125" t="s">
        <v>283</v>
      </c>
      <c r="H30" s="126">
        <v>8.1242873432155072E-3</v>
      </c>
      <c r="I30" s="127">
        <v>2022</v>
      </c>
      <c r="J30" s="128" t="s">
        <v>263</v>
      </c>
      <c r="K30" s="129" t="s">
        <v>264</v>
      </c>
      <c r="L30" s="79"/>
      <c r="M30" s="15"/>
      <c r="N30" s="80">
        <v>1</v>
      </c>
      <c r="O30" s="15"/>
      <c r="P30" s="83">
        <f t="shared" si="0"/>
        <v>0</v>
      </c>
      <c r="Q30" s="15"/>
      <c r="R30" s="175">
        <f t="shared" si="1"/>
        <v>0</v>
      </c>
    </row>
    <row r="31" spans="1:18" ht="20.25" customHeight="1">
      <c r="A31" s="15"/>
      <c r="B31" s="20"/>
      <c r="C31" s="20"/>
      <c r="D31" s="18" t="s">
        <v>258</v>
      </c>
      <c r="E31" s="19" t="s">
        <v>185</v>
      </c>
      <c r="F31" s="19" t="s">
        <v>284</v>
      </c>
      <c r="G31" s="20" t="s">
        <v>285</v>
      </c>
      <c r="H31" s="73">
        <v>9.5661659813711507E-3</v>
      </c>
      <c r="I31" s="64">
        <v>2022</v>
      </c>
      <c r="J31" s="103" t="s">
        <v>263</v>
      </c>
      <c r="K31" s="21" t="s">
        <v>264</v>
      </c>
      <c r="L31" s="30"/>
      <c r="M31" s="15"/>
      <c r="N31" s="48">
        <v>1</v>
      </c>
      <c r="O31" s="15"/>
      <c r="P31" s="83">
        <f t="shared" si="0"/>
        <v>0</v>
      </c>
      <c r="Q31" s="15"/>
      <c r="R31" s="175">
        <f t="shared" si="1"/>
        <v>0</v>
      </c>
    </row>
    <row r="32" spans="1:18" ht="20.25" customHeight="1">
      <c r="A32" s="15"/>
      <c r="B32" s="20"/>
      <c r="C32" s="20"/>
      <c r="D32" s="18" t="s">
        <v>258</v>
      </c>
      <c r="E32" s="19" t="s">
        <v>185</v>
      </c>
      <c r="F32" s="19" t="s">
        <v>286</v>
      </c>
      <c r="G32" s="20" t="s">
        <v>287</v>
      </c>
      <c r="H32" s="73">
        <v>7.0601350095993061E-3</v>
      </c>
      <c r="I32" s="64">
        <v>2022</v>
      </c>
      <c r="J32" s="103" t="s">
        <v>263</v>
      </c>
      <c r="K32" s="21" t="s">
        <v>264</v>
      </c>
      <c r="L32" s="30"/>
      <c r="M32" s="15"/>
      <c r="N32" s="48">
        <v>1</v>
      </c>
      <c r="O32" s="15"/>
      <c r="P32" s="83">
        <f t="shared" si="0"/>
        <v>0</v>
      </c>
      <c r="Q32" s="15"/>
      <c r="R32" s="175">
        <f t="shared" si="1"/>
        <v>0</v>
      </c>
    </row>
    <row r="33" spans="1:18" ht="15.5">
      <c r="A33" s="15"/>
      <c r="B33" s="20"/>
      <c r="C33" s="20"/>
      <c r="D33" s="20"/>
      <c r="E33" s="19"/>
      <c r="F33" s="19"/>
      <c r="G33" s="20"/>
      <c r="H33" s="73"/>
      <c r="I33" s="64"/>
      <c r="J33" s="69"/>
      <c r="K33" s="21"/>
      <c r="L33" s="76"/>
      <c r="M33" s="15"/>
      <c r="N33" s="76"/>
      <c r="O33" s="15"/>
      <c r="P33" s="77"/>
      <c r="Q33" s="15"/>
      <c r="R33" s="176"/>
    </row>
    <row r="34" spans="1:18">
      <c r="A34" s="15"/>
      <c r="B34" s="15"/>
      <c r="C34" s="15"/>
      <c r="D34" s="15"/>
      <c r="E34" s="15"/>
      <c r="F34" s="15"/>
      <c r="G34" s="15" t="s">
        <v>29</v>
      </c>
      <c r="H34" s="75"/>
      <c r="I34" s="61"/>
      <c r="J34" s="61"/>
      <c r="K34" s="15"/>
      <c r="L34" s="31"/>
      <c r="M34" s="31"/>
      <c r="N34" s="15"/>
      <c r="O34" s="15"/>
      <c r="P34" s="31"/>
      <c r="Q34" s="15"/>
      <c r="R34" s="177"/>
    </row>
    <row r="35" spans="1:18">
      <c r="A35" s="15"/>
      <c r="B35" s="15"/>
      <c r="C35" s="15"/>
      <c r="D35" s="15"/>
      <c r="E35" s="15"/>
      <c r="F35" s="15"/>
      <c r="G35" s="15"/>
      <c r="H35" s="75"/>
      <c r="I35" s="61"/>
      <c r="J35" s="61"/>
      <c r="K35" s="15"/>
      <c r="L35" s="36">
        <f>SUM((L21:L33))</f>
        <v>0</v>
      </c>
      <c r="M35" s="47"/>
      <c r="N35" s="15"/>
      <c r="O35" s="15"/>
      <c r="P35" s="36">
        <f>SUM(P21:P33)</f>
        <v>0</v>
      </c>
      <c r="Q35" s="15"/>
      <c r="R35" s="178">
        <f>SUM(R21:R33)</f>
        <v>0</v>
      </c>
    </row>
    <row r="36" spans="1:18">
      <c r="A36" s="15"/>
      <c r="B36" s="15"/>
      <c r="C36" s="15"/>
      <c r="D36" s="15" t="s">
        <v>29</v>
      </c>
      <c r="E36" s="15"/>
      <c r="F36" s="15"/>
      <c r="G36" s="15"/>
      <c r="H36" s="75"/>
      <c r="I36" s="61"/>
      <c r="J36" s="61"/>
      <c r="K36" s="15"/>
      <c r="L36" s="28" t="s">
        <v>220</v>
      </c>
      <c r="M36" s="28"/>
      <c r="N36" s="15" t="s">
        <v>29</v>
      </c>
      <c r="O36" s="15"/>
      <c r="P36" s="28" t="s">
        <v>221</v>
      </c>
      <c r="Q36" s="15"/>
      <c r="R36" s="28" t="s">
        <v>221</v>
      </c>
    </row>
    <row r="37" spans="1:18">
      <c r="J37" s="62" t="s">
        <v>29</v>
      </c>
    </row>
    <row r="38" spans="1:18">
      <c r="N38" t="s">
        <v>29</v>
      </c>
    </row>
    <row r="40" spans="1:18">
      <c r="N40" t="s">
        <v>29</v>
      </c>
      <c r="R40" t="s">
        <v>29</v>
      </c>
    </row>
    <row r="41" spans="1:18">
      <c r="J41" s="62" t="s">
        <v>29</v>
      </c>
    </row>
  </sheetData>
  <mergeCells count="3">
    <mergeCell ref="B10:C10"/>
    <mergeCell ref="D10:E10"/>
    <mergeCell ref="N11:N15"/>
  </mergeCells>
  <conditionalFormatting sqref="L14">
    <cfRule type="cellIs" dxfId="13" priority="3" operator="lessThan">
      <formula>0</formula>
    </cfRule>
  </conditionalFormatting>
  <conditionalFormatting sqref="P11">
    <cfRule type="cellIs" dxfId="12" priority="1" operator="greaterThan">
      <formula>$H$9</formula>
    </cfRule>
  </conditionalFormatting>
  <conditionalFormatting sqref="P14">
    <cfRule type="cellIs" dxfId="11" priority="2" operator="lessThan">
      <formula>0</formula>
    </cfRule>
  </conditionalFormatting>
  <pageMargins left="0.70866141732283472" right="0.70866141732283472" top="0.74803149606299213" bottom="0.74803149606299213" header="0.31496062992125984" footer="0.31496062992125984"/>
  <pageSetup paperSize="9" pageOrder="overThenDown" orientation="landscape" r:id="rId1"/>
  <headerFooter>
    <oddHeader>&amp;LUpphandlingsmyndigheten&amp;RMiljöspendanalys fördelningsnyckel EL Process-LCA-metod</oddHeader>
    <oddFoote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395A3-9152-492F-89BE-AC14D289FA06}">
  <dimension ref="A2:U42"/>
  <sheetViews>
    <sheetView zoomScale="80" zoomScaleNormal="80" workbookViewId="0">
      <selection activeCell="G4" sqref="G4"/>
    </sheetView>
  </sheetViews>
  <sheetFormatPr defaultRowHeight="14.5"/>
  <cols>
    <col min="1" max="1" width="1.26953125" customWidth="1"/>
    <col min="2" max="2" width="15.26953125" customWidth="1"/>
    <col min="3" max="3" width="26.1796875" customWidth="1"/>
    <col min="4" max="4" width="26" bestFit="1" customWidth="1"/>
    <col min="5" max="5" width="14.7265625" customWidth="1"/>
    <col min="6" max="6" width="20.7265625" customWidth="1"/>
    <col min="7" max="7" width="102.1796875" bestFit="1" customWidth="1"/>
    <col min="8" max="8" width="15.81640625" style="70" customWidth="1"/>
    <col min="9" max="9" width="7.81640625" style="62" customWidth="1"/>
    <col min="10" max="10" width="69" style="62" customWidth="1"/>
    <col min="11" max="11" width="14.81640625" customWidth="1"/>
    <col min="12" max="12" width="37.26953125" customWidth="1"/>
    <col min="13" max="13" width="3.7265625" customWidth="1"/>
    <col min="14" max="14" width="20" customWidth="1"/>
    <col min="15" max="15" width="4.26953125" customWidth="1"/>
    <col min="16" max="16" width="49.26953125" bestFit="1" customWidth="1"/>
    <col min="17" max="17" width="4.1796875" customWidth="1"/>
    <col min="18" max="18" width="66.81640625" bestFit="1" customWidth="1"/>
  </cols>
  <sheetData>
    <row r="2" spans="1:21" ht="19" thickBot="1">
      <c r="G2" s="54" t="s">
        <v>80</v>
      </c>
    </row>
    <row r="3" spans="1:21" ht="15" thickBot="1">
      <c r="G3" s="11" t="s">
        <v>85</v>
      </c>
    </row>
    <row r="4" spans="1:21" ht="15" thickBot="1">
      <c r="G4" s="13" t="s">
        <v>88</v>
      </c>
    </row>
    <row r="5" spans="1:21" ht="15" thickBot="1">
      <c r="G5" s="1" t="s">
        <v>148</v>
      </c>
      <c r="P5" t="s">
        <v>29</v>
      </c>
    </row>
    <row r="6" spans="1:21" ht="23.5">
      <c r="A6" s="8" t="s">
        <v>288</v>
      </c>
      <c r="B6" s="9"/>
      <c r="C6" s="9"/>
      <c r="D6" s="9"/>
      <c r="I6" s="57"/>
      <c r="J6" s="57"/>
    </row>
    <row r="7" spans="1:21" ht="18.5">
      <c r="A7" s="15"/>
      <c r="B7" s="91" t="s">
        <v>84</v>
      </c>
      <c r="C7" s="92"/>
      <c r="D7" s="92"/>
      <c r="E7" s="15"/>
      <c r="F7" s="15"/>
      <c r="G7" s="15"/>
      <c r="H7" s="75"/>
      <c r="I7" s="61"/>
      <c r="J7" s="57"/>
      <c r="L7" s="4" t="s">
        <v>150</v>
      </c>
      <c r="M7" s="4"/>
      <c r="N7" s="5"/>
      <c r="O7" s="5"/>
      <c r="P7" s="5"/>
      <c r="Q7" s="24"/>
      <c r="R7" s="24"/>
    </row>
    <row r="8" spans="1:21" ht="16" thickBot="1">
      <c r="A8" s="15"/>
      <c r="B8" s="93" t="s">
        <v>151</v>
      </c>
      <c r="C8" s="17"/>
      <c r="D8" s="94" t="s">
        <v>152</v>
      </c>
      <c r="E8" s="17"/>
      <c r="F8" s="28" t="s">
        <v>153</v>
      </c>
      <c r="G8" s="15"/>
      <c r="H8" s="28" t="s">
        <v>154</v>
      </c>
      <c r="I8" s="61"/>
      <c r="J8" s="57"/>
      <c r="L8" s="100" t="s">
        <v>155</v>
      </c>
      <c r="M8" s="24"/>
      <c r="N8" s="100" t="s">
        <v>156</v>
      </c>
      <c r="O8" s="24"/>
      <c r="P8" s="100" t="s">
        <v>157</v>
      </c>
      <c r="Q8" s="24"/>
      <c r="R8" s="100" t="s">
        <v>158</v>
      </c>
    </row>
    <row r="9" spans="1:21" ht="44" thickBot="1">
      <c r="A9" s="90"/>
      <c r="B9" s="29">
        <f>IF('Fördelningsnyckel Elektricitet'!$M$32=0,'Fördelningsnyckel Elektricitet'!$T$32,'Fördelningsnyckel Elektricitet'!$M$32)</f>
        <v>0</v>
      </c>
      <c r="C9" s="95" t="s">
        <v>104</v>
      </c>
      <c r="D9" s="29"/>
      <c r="E9" s="95" t="s">
        <v>105</v>
      </c>
      <c r="F9" s="29"/>
      <c r="G9" s="96" t="s">
        <v>159</v>
      </c>
      <c r="H9" s="97">
        <f>SUM(B9-D9-F9)</f>
        <v>0</v>
      </c>
      <c r="I9" s="61"/>
      <c r="J9" s="57"/>
      <c r="L9" s="55" t="s">
        <v>160</v>
      </c>
      <c r="M9" s="5"/>
      <c r="N9" s="55" t="s">
        <v>161</v>
      </c>
      <c r="O9" s="5"/>
      <c r="P9" s="102" t="s">
        <v>162</v>
      </c>
      <c r="Q9" s="24"/>
      <c r="R9" s="56" t="s">
        <v>163</v>
      </c>
    </row>
    <row r="10" spans="1:21" ht="91.9" customHeight="1" thickBot="1">
      <c r="A10" s="15"/>
      <c r="B10" s="213" t="s">
        <v>289</v>
      </c>
      <c r="C10" s="214"/>
      <c r="D10" s="214" t="s">
        <v>257</v>
      </c>
      <c r="E10" s="214"/>
      <c r="F10" s="98" t="s">
        <v>166</v>
      </c>
      <c r="G10" s="98"/>
      <c r="H10" s="99" t="s">
        <v>167</v>
      </c>
      <c r="I10" s="61"/>
      <c r="J10" s="57"/>
      <c r="L10" s="5"/>
      <c r="M10" s="5"/>
      <c r="N10" s="5"/>
      <c r="O10" s="5"/>
      <c r="P10" s="6" t="s">
        <v>125</v>
      </c>
      <c r="Q10" s="24"/>
      <c r="R10" s="6" t="s">
        <v>168</v>
      </c>
    </row>
    <row r="11" spans="1:21" ht="19" thickBot="1">
      <c r="B11" s="12"/>
      <c r="D11" t="s">
        <v>29</v>
      </c>
      <c r="F11" s="2"/>
      <c r="G11" s="3"/>
      <c r="I11" s="58"/>
      <c r="J11" s="58"/>
      <c r="L11" s="5"/>
      <c r="M11" s="5"/>
      <c r="N11" s="208" t="s">
        <v>169</v>
      </c>
      <c r="O11" s="5"/>
      <c r="P11" s="170">
        <f>SUM(P35)</f>
        <v>0</v>
      </c>
      <c r="Q11" s="24"/>
      <c r="R11" s="179">
        <f>SUM(R35)</f>
        <v>0</v>
      </c>
    </row>
    <row r="12" spans="1:21" ht="15.5">
      <c r="A12" s="46"/>
      <c r="F12" s="2"/>
      <c r="G12" s="45"/>
      <c r="I12" s="58"/>
      <c r="J12" s="58" t="s">
        <v>29</v>
      </c>
      <c r="L12" s="5"/>
      <c r="M12" s="5"/>
      <c r="N12" s="215"/>
      <c r="O12" s="5"/>
      <c r="P12" s="5" t="s">
        <v>29</v>
      </c>
      <c r="Q12" s="24"/>
      <c r="R12" s="5" t="s">
        <v>127</v>
      </c>
    </row>
    <row r="13" spans="1:21" ht="15" thickBot="1">
      <c r="C13" s="49"/>
      <c r="D13" s="49"/>
      <c r="F13" s="2"/>
      <c r="G13" s="50"/>
      <c r="I13" s="58"/>
      <c r="J13" s="58"/>
      <c r="L13" s="5" t="s">
        <v>170</v>
      </c>
      <c r="M13" s="5"/>
      <c r="N13" s="215"/>
      <c r="O13" s="5"/>
      <c r="P13" s="5" t="s">
        <v>129</v>
      </c>
      <c r="Q13" s="24"/>
      <c r="R13" s="24"/>
    </row>
    <row r="14" spans="1:21" ht="15" thickBot="1">
      <c r="F14" s="2"/>
      <c r="G14" s="3"/>
      <c r="I14" s="58"/>
      <c r="J14" s="58"/>
      <c r="L14" s="171">
        <f>SUM(1-L35)</f>
        <v>1</v>
      </c>
      <c r="M14" s="33"/>
      <c r="N14" s="215"/>
      <c r="O14" s="5"/>
      <c r="P14" s="7">
        <f>SUM($B$9-$P$35)</f>
        <v>0</v>
      </c>
      <c r="Q14" s="24"/>
      <c r="R14" s="24"/>
    </row>
    <row r="15" spans="1:21" ht="144" customHeight="1" thickBot="1">
      <c r="A15" s="15"/>
      <c r="B15" s="22" t="s">
        <v>171</v>
      </c>
      <c r="C15" s="22" t="s">
        <v>172</v>
      </c>
      <c r="D15" s="22" t="s">
        <v>173</v>
      </c>
      <c r="E15" s="22" t="s">
        <v>174</v>
      </c>
      <c r="F15" s="22" t="s">
        <v>175</v>
      </c>
      <c r="G15" s="22" t="s">
        <v>176</v>
      </c>
      <c r="H15" s="71" t="s">
        <v>177</v>
      </c>
      <c r="I15" s="59" t="s">
        <v>178</v>
      </c>
      <c r="J15" s="59" t="s">
        <v>179</v>
      </c>
      <c r="K15" s="22" t="s">
        <v>180</v>
      </c>
      <c r="L15" s="101" t="s">
        <v>225</v>
      </c>
      <c r="M15" s="23"/>
      <c r="N15" s="216"/>
      <c r="O15" s="25"/>
      <c r="P15" s="26" t="s">
        <v>182</v>
      </c>
      <c r="Q15" s="26"/>
      <c r="R15" s="26" t="s">
        <v>183</v>
      </c>
      <c r="U15" t="s">
        <v>29</v>
      </c>
    </row>
    <row r="16" spans="1:21" ht="16" thickTop="1">
      <c r="A16" s="15"/>
      <c r="B16" s="15"/>
      <c r="C16" s="16"/>
      <c r="D16" s="16"/>
      <c r="E16" s="17"/>
      <c r="F16" s="17"/>
      <c r="G16" s="17"/>
      <c r="H16" s="72"/>
      <c r="I16" s="60"/>
      <c r="J16" s="60"/>
      <c r="K16" s="16"/>
      <c r="L16" s="33"/>
      <c r="M16" s="33"/>
      <c r="N16" s="15"/>
      <c r="O16" s="15"/>
      <c r="P16" s="34" t="s">
        <v>29</v>
      </c>
      <c r="Q16" s="15"/>
      <c r="R16" s="35"/>
    </row>
    <row r="17" spans="1:18">
      <c r="A17" s="15"/>
      <c r="B17" s="18">
        <v>83101800</v>
      </c>
      <c r="C17" s="18" t="s">
        <v>184</v>
      </c>
      <c r="D17" s="18"/>
      <c r="E17" s="19" t="s">
        <v>185</v>
      </c>
      <c r="F17" s="19" t="s">
        <v>185</v>
      </c>
      <c r="G17" s="20" t="s">
        <v>186</v>
      </c>
      <c r="H17" s="73"/>
      <c r="I17" s="63"/>
      <c r="J17" s="63"/>
      <c r="K17" s="20"/>
      <c r="L17" s="15"/>
      <c r="M17" s="15"/>
      <c r="N17" s="15"/>
      <c r="O17" s="15"/>
      <c r="P17" s="15"/>
      <c r="Q17" s="15"/>
      <c r="R17" s="27"/>
    </row>
    <row r="18" spans="1:18">
      <c r="A18" s="15"/>
      <c r="B18" s="18"/>
      <c r="C18" s="18"/>
      <c r="D18" s="18"/>
      <c r="E18" s="19"/>
      <c r="F18" s="19"/>
      <c r="G18" s="20"/>
      <c r="H18" s="73"/>
      <c r="I18" s="63"/>
      <c r="J18" s="63"/>
      <c r="K18" s="20"/>
      <c r="L18" s="15"/>
      <c r="M18" s="15"/>
      <c r="N18" s="15"/>
      <c r="O18" s="15"/>
      <c r="P18" s="15"/>
      <c r="Q18" s="15"/>
      <c r="R18" s="27"/>
    </row>
    <row r="19" spans="1:18" ht="15.5">
      <c r="A19" s="15"/>
      <c r="B19" s="20"/>
      <c r="C19" s="20"/>
      <c r="D19" s="66" t="s">
        <v>94</v>
      </c>
      <c r="E19" s="66" t="s">
        <v>185</v>
      </c>
      <c r="F19" s="66" t="s">
        <v>290</v>
      </c>
      <c r="G19" s="66" t="s">
        <v>291</v>
      </c>
      <c r="H19" s="66">
        <v>2.9050736497545009E-2</v>
      </c>
      <c r="I19" s="66">
        <v>2020</v>
      </c>
      <c r="J19" s="63"/>
      <c r="K19" s="68" t="s">
        <v>190</v>
      </c>
      <c r="L19" s="87"/>
      <c r="M19" s="15"/>
      <c r="N19" s="87"/>
      <c r="O19" s="15"/>
      <c r="P19" s="15"/>
      <c r="Q19" s="15"/>
      <c r="R19" s="86"/>
    </row>
    <row r="20" spans="1:18" ht="15.5">
      <c r="A20" s="15"/>
      <c r="B20" s="20"/>
      <c r="C20" s="20"/>
      <c r="D20" s="66"/>
      <c r="E20" s="65"/>
      <c r="F20" s="65"/>
      <c r="G20" s="66"/>
      <c r="H20" s="74"/>
      <c r="I20" s="67"/>
      <c r="J20" s="63"/>
      <c r="K20" s="68" t="s">
        <v>190</v>
      </c>
      <c r="L20" s="88"/>
      <c r="M20" s="15"/>
      <c r="N20" s="89"/>
      <c r="O20" s="15"/>
      <c r="P20" s="84"/>
      <c r="Q20" s="15"/>
      <c r="R20" s="85"/>
    </row>
    <row r="21" spans="1:18" ht="15.5">
      <c r="A21" s="15"/>
      <c r="B21" s="20"/>
      <c r="C21" s="20"/>
      <c r="D21" s="18" t="s">
        <v>94</v>
      </c>
      <c r="E21" s="124" t="s">
        <v>185</v>
      </c>
      <c r="F21" s="124" t="s">
        <v>292</v>
      </c>
      <c r="G21" s="125" t="s">
        <v>293</v>
      </c>
      <c r="H21" s="126">
        <v>8.2745760736553826E-3</v>
      </c>
      <c r="I21" s="127">
        <v>2022</v>
      </c>
      <c r="J21" s="128" t="s">
        <v>294</v>
      </c>
      <c r="K21" s="129" t="s">
        <v>196</v>
      </c>
      <c r="L21" s="81"/>
      <c r="M21" s="15"/>
      <c r="N21" s="82">
        <v>1</v>
      </c>
      <c r="O21" s="15"/>
      <c r="P21" s="83">
        <f>SUM(($H$9/N21)*L21)</f>
        <v>0</v>
      </c>
      <c r="Q21" s="15"/>
      <c r="R21" s="175">
        <f>SUM($P21*$H21)</f>
        <v>0</v>
      </c>
    </row>
    <row r="22" spans="1:18" ht="17.25" customHeight="1">
      <c r="A22" s="15"/>
      <c r="B22" s="20"/>
      <c r="C22" s="20"/>
      <c r="D22" s="18" t="s">
        <v>94</v>
      </c>
      <c r="E22" s="19" t="s">
        <v>185</v>
      </c>
      <c r="F22" s="111" t="s">
        <v>295</v>
      </c>
      <c r="G22" s="20" t="s">
        <v>296</v>
      </c>
      <c r="H22" s="73">
        <v>9.9894477664438982E-3</v>
      </c>
      <c r="I22" s="64">
        <v>2022</v>
      </c>
      <c r="J22" s="103" t="s">
        <v>294</v>
      </c>
      <c r="K22" s="21" t="s">
        <v>196</v>
      </c>
      <c r="L22" s="30"/>
      <c r="M22" s="15"/>
      <c r="N22" s="48">
        <v>1</v>
      </c>
      <c r="O22" s="15"/>
      <c r="P22" s="83">
        <f t="shared" ref="P22:P32" si="0">SUM(($H$9/N22)*L22)</f>
        <v>0</v>
      </c>
      <c r="Q22" s="15"/>
      <c r="R22" s="175">
        <f t="shared" ref="R22:R32" si="1">SUM($P22*$H22)</f>
        <v>0</v>
      </c>
    </row>
    <row r="23" spans="1:18" ht="17.25" customHeight="1">
      <c r="A23" s="15"/>
      <c r="B23" s="20"/>
      <c r="C23" s="20"/>
      <c r="D23" s="18" t="s">
        <v>94</v>
      </c>
      <c r="E23" s="19" t="s">
        <v>185</v>
      </c>
      <c r="F23" t="s">
        <v>297</v>
      </c>
      <c r="G23" s="20" t="s">
        <v>298</v>
      </c>
      <c r="H23" s="73">
        <v>7.0622171383100422E-3</v>
      </c>
      <c r="I23" s="64">
        <v>2022</v>
      </c>
      <c r="J23" s="103" t="s">
        <v>294</v>
      </c>
      <c r="K23" s="21" t="s">
        <v>196</v>
      </c>
      <c r="L23" s="30"/>
      <c r="M23" s="15"/>
      <c r="N23" s="48">
        <v>1</v>
      </c>
      <c r="O23" s="15"/>
      <c r="P23" s="83">
        <f t="shared" si="0"/>
        <v>0</v>
      </c>
      <c r="Q23" s="15"/>
      <c r="R23" s="175">
        <f t="shared" si="1"/>
        <v>0</v>
      </c>
    </row>
    <row r="24" spans="1:18" ht="17.25" customHeight="1">
      <c r="A24" s="15"/>
      <c r="B24" s="20"/>
      <c r="C24" s="20"/>
      <c r="D24" s="18" t="s">
        <v>94</v>
      </c>
      <c r="E24" s="124" t="s">
        <v>185</v>
      </c>
      <c r="F24" s="124" t="s">
        <v>299</v>
      </c>
      <c r="G24" s="125" t="s">
        <v>300</v>
      </c>
      <c r="H24" s="126">
        <v>9.0807354116706623E-3</v>
      </c>
      <c r="I24" s="127">
        <v>2022</v>
      </c>
      <c r="J24" s="128" t="s">
        <v>294</v>
      </c>
      <c r="K24" s="129" t="s">
        <v>196</v>
      </c>
      <c r="L24" s="79"/>
      <c r="M24" s="15"/>
      <c r="N24" s="80">
        <v>1</v>
      </c>
      <c r="O24" s="15"/>
      <c r="P24" s="83">
        <f t="shared" si="0"/>
        <v>0</v>
      </c>
      <c r="Q24" s="15"/>
      <c r="R24" s="175">
        <f t="shared" si="1"/>
        <v>0</v>
      </c>
    </row>
    <row r="25" spans="1:18" ht="17.25" customHeight="1">
      <c r="A25" s="15"/>
      <c r="B25" s="20"/>
      <c r="C25" s="20"/>
      <c r="D25" s="18" t="s">
        <v>94</v>
      </c>
      <c r="E25" s="19" t="s">
        <v>185</v>
      </c>
      <c r="F25" s="19" t="s">
        <v>301</v>
      </c>
      <c r="G25" s="20" t="s">
        <v>302</v>
      </c>
      <c r="H25" s="73">
        <v>1.0988160643813355E-2</v>
      </c>
      <c r="I25" s="64">
        <v>2022</v>
      </c>
      <c r="J25" s="103" t="s">
        <v>294</v>
      </c>
      <c r="K25" s="21" t="s">
        <v>196</v>
      </c>
      <c r="L25" s="30"/>
      <c r="M25" s="15"/>
      <c r="N25" s="48">
        <v>1</v>
      </c>
      <c r="O25" s="15"/>
      <c r="P25" s="83">
        <f t="shared" si="0"/>
        <v>0</v>
      </c>
      <c r="Q25" s="15"/>
      <c r="R25" s="175">
        <f t="shared" si="1"/>
        <v>0</v>
      </c>
    </row>
    <row r="26" spans="1:18" ht="17.25" customHeight="1">
      <c r="A26" s="15"/>
      <c r="B26" s="20"/>
      <c r="C26" s="20"/>
      <c r="D26" s="18" t="s">
        <v>94</v>
      </c>
      <c r="E26" s="19" t="s">
        <v>185</v>
      </c>
      <c r="F26" s="19" t="s">
        <v>303</v>
      </c>
      <c r="G26" s="20" t="s">
        <v>304</v>
      </c>
      <c r="H26" s="73">
        <v>7.7375762859633827E-3</v>
      </c>
      <c r="I26" s="64">
        <v>2022</v>
      </c>
      <c r="J26" s="103" t="s">
        <v>294</v>
      </c>
      <c r="K26" s="21" t="s">
        <v>196</v>
      </c>
      <c r="L26" s="30"/>
      <c r="M26" s="15"/>
      <c r="N26" s="48">
        <v>1</v>
      </c>
      <c r="O26" s="15"/>
      <c r="P26" s="83">
        <f t="shared" si="0"/>
        <v>0</v>
      </c>
      <c r="Q26" s="15"/>
      <c r="R26" s="175">
        <f t="shared" si="1"/>
        <v>0</v>
      </c>
    </row>
    <row r="27" spans="1:18" ht="17.25" customHeight="1">
      <c r="A27" s="15"/>
      <c r="B27" s="20"/>
      <c r="C27" s="20"/>
      <c r="D27" s="131" t="s">
        <v>305</v>
      </c>
      <c r="E27" s="124" t="s">
        <v>185</v>
      </c>
      <c r="F27" s="124" t="s">
        <v>306</v>
      </c>
      <c r="G27" s="125" t="s">
        <v>307</v>
      </c>
      <c r="H27" s="126">
        <v>9.6991222977357346E-3</v>
      </c>
      <c r="I27" s="127">
        <v>2022</v>
      </c>
      <c r="J27" s="128" t="s">
        <v>294</v>
      </c>
      <c r="K27" s="129" t="s">
        <v>196</v>
      </c>
      <c r="L27" s="79"/>
      <c r="M27" s="15"/>
      <c r="N27" s="80">
        <v>1</v>
      </c>
      <c r="O27" s="15"/>
      <c r="P27" s="83">
        <f t="shared" si="0"/>
        <v>0</v>
      </c>
      <c r="Q27" s="15"/>
      <c r="R27" s="175">
        <f t="shared" si="1"/>
        <v>0</v>
      </c>
    </row>
    <row r="28" spans="1:18" ht="17.25" customHeight="1">
      <c r="A28" s="15"/>
      <c r="B28" s="20"/>
      <c r="C28" s="20"/>
      <c r="D28" s="18" t="s">
        <v>94</v>
      </c>
      <c r="E28" s="19" t="s">
        <v>185</v>
      </c>
      <c r="F28" s="19" t="s">
        <v>308</v>
      </c>
      <c r="G28" s="20" t="s">
        <v>309</v>
      </c>
      <c r="H28" s="73">
        <v>1.15147583522543E-2</v>
      </c>
      <c r="I28" s="64">
        <v>2022</v>
      </c>
      <c r="J28" s="103" t="s">
        <v>294</v>
      </c>
      <c r="K28" s="21" t="s">
        <v>196</v>
      </c>
      <c r="L28" s="30"/>
      <c r="M28" s="15"/>
      <c r="N28" s="48">
        <v>1</v>
      </c>
      <c r="O28" s="15"/>
      <c r="P28" s="83">
        <f t="shared" si="0"/>
        <v>0</v>
      </c>
      <c r="Q28" s="15"/>
      <c r="R28" s="175">
        <f t="shared" si="1"/>
        <v>0</v>
      </c>
    </row>
    <row r="29" spans="1:18" ht="17.25" customHeight="1">
      <c r="A29" s="15"/>
      <c r="B29" s="20"/>
      <c r="C29" s="20"/>
      <c r="D29" s="18" t="s">
        <v>94</v>
      </c>
      <c r="E29" s="19" t="s">
        <v>185</v>
      </c>
      <c r="F29" s="19" t="s">
        <v>310</v>
      </c>
      <c r="G29" s="20" t="s">
        <v>311</v>
      </c>
      <c r="H29" s="73">
        <v>8.3780754026786235E-3</v>
      </c>
      <c r="I29" s="64">
        <v>2022</v>
      </c>
      <c r="J29" s="103" t="s">
        <v>294</v>
      </c>
      <c r="K29" s="21" t="s">
        <v>196</v>
      </c>
      <c r="L29" s="30"/>
      <c r="M29" s="15"/>
      <c r="N29" s="48">
        <v>1</v>
      </c>
      <c r="O29" s="15"/>
      <c r="P29" s="83">
        <f t="shared" si="0"/>
        <v>0</v>
      </c>
      <c r="Q29" s="15"/>
      <c r="R29" s="175">
        <f t="shared" si="1"/>
        <v>0</v>
      </c>
    </row>
    <row r="30" spans="1:18" ht="17.25" customHeight="1">
      <c r="A30" s="15"/>
      <c r="B30" s="20"/>
      <c r="C30" s="20"/>
      <c r="D30" s="18" t="s">
        <v>94</v>
      </c>
      <c r="E30" s="124" t="s">
        <v>185</v>
      </c>
      <c r="F30" s="124" t="s">
        <v>312</v>
      </c>
      <c r="G30" s="125" t="s">
        <v>313</v>
      </c>
      <c r="H30" s="126">
        <v>1.0192362905541201E-2</v>
      </c>
      <c r="I30" s="127">
        <v>2022</v>
      </c>
      <c r="J30" s="128" t="s">
        <v>294</v>
      </c>
      <c r="K30" s="129" t="s">
        <v>196</v>
      </c>
      <c r="L30" s="79"/>
      <c r="M30" s="15"/>
      <c r="N30" s="80">
        <v>1</v>
      </c>
      <c r="O30" s="15"/>
      <c r="P30" s="83">
        <f t="shared" si="0"/>
        <v>0</v>
      </c>
      <c r="Q30" s="15"/>
      <c r="R30" s="175">
        <f t="shared" si="1"/>
        <v>0</v>
      </c>
    </row>
    <row r="31" spans="1:18" ht="17.25" customHeight="1">
      <c r="A31" s="15"/>
      <c r="B31" s="20"/>
      <c r="C31" s="20"/>
      <c r="D31" s="18" t="s">
        <v>94</v>
      </c>
      <c r="E31" s="19" t="s">
        <v>185</v>
      </c>
      <c r="F31" s="19" t="s">
        <v>314</v>
      </c>
      <c r="G31" s="20" t="s">
        <v>315</v>
      </c>
      <c r="H31" s="73">
        <v>1.2016586274012017E-2</v>
      </c>
      <c r="I31" s="64">
        <v>2022</v>
      </c>
      <c r="J31" s="103" t="s">
        <v>294</v>
      </c>
      <c r="K31" s="21" t="s">
        <v>196</v>
      </c>
      <c r="L31" s="30"/>
      <c r="M31" s="15"/>
      <c r="N31" s="48">
        <v>1</v>
      </c>
      <c r="O31" s="15"/>
      <c r="P31" s="83">
        <f t="shared" si="0"/>
        <v>0</v>
      </c>
      <c r="Q31" s="15"/>
      <c r="R31" s="175">
        <f t="shared" si="1"/>
        <v>0</v>
      </c>
    </row>
    <row r="32" spans="1:18" ht="17.25" customHeight="1">
      <c r="A32" s="15"/>
      <c r="B32" s="20"/>
      <c r="C32" s="20"/>
      <c r="D32" s="18" t="s">
        <v>94</v>
      </c>
      <c r="E32" s="19" t="s">
        <v>185</v>
      </c>
      <c r="F32" s="19" t="s">
        <v>316</v>
      </c>
      <c r="G32" s="20" t="s">
        <v>317</v>
      </c>
      <c r="H32" s="73">
        <v>8.849006044743566E-3</v>
      </c>
      <c r="I32" s="64">
        <v>2022</v>
      </c>
      <c r="J32" s="103" t="s">
        <v>294</v>
      </c>
      <c r="K32" s="21" t="s">
        <v>196</v>
      </c>
      <c r="L32" s="30"/>
      <c r="M32" s="15"/>
      <c r="N32" s="48">
        <v>1</v>
      </c>
      <c r="O32" s="15"/>
      <c r="P32" s="83">
        <f t="shared" si="0"/>
        <v>0</v>
      </c>
      <c r="Q32" s="15"/>
      <c r="R32" s="175">
        <f t="shared" si="1"/>
        <v>0</v>
      </c>
    </row>
    <row r="33" spans="1:18" ht="15.5">
      <c r="A33" s="15"/>
      <c r="B33" s="20"/>
      <c r="C33" s="20"/>
      <c r="D33" s="20"/>
      <c r="E33" s="19"/>
      <c r="F33" s="19"/>
      <c r="G33" s="20"/>
      <c r="H33" s="73"/>
      <c r="I33" s="64"/>
      <c r="J33" s="69"/>
      <c r="K33" s="21"/>
      <c r="L33" s="76"/>
      <c r="M33" s="15"/>
      <c r="N33" s="76"/>
      <c r="O33" s="15"/>
      <c r="P33" s="77"/>
      <c r="Q33" s="15"/>
      <c r="R33" s="176"/>
    </row>
    <row r="34" spans="1:18">
      <c r="A34" s="15"/>
      <c r="B34" s="15"/>
      <c r="C34" s="15"/>
      <c r="D34" s="15"/>
      <c r="E34" s="15"/>
      <c r="F34" s="15"/>
      <c r="G34" s="15" t="s">
        <v>29</v>
      </c>
      <c r="H34" s="75"/>
      <c r="I34" s="61"/>
      <c r="J34" s="61"/>
      <c r="K34" s="15"/>
      <c r="L34" s="31"/>
      <c r="M34" s="31"/>
      <c r="N34" s="15"/>
      <c r="O34" s="15"/>
      <c r="P34" s="15"/>
      <c r="Q34" s="15"/>
      <c r="R34" s="177"/>
    </row>
    <row r="35" spans="1:18">
      <c r="A35" s="15"/>
      <c r="B35" s="15"/>
      <c r="C35" s="15" t="s">
        <v>29</v>
      </c>
      <c r="D35" s="15"/>
      <c r="E35" s="15"/>
      <c r="F35" s="15"/>
      <c r="G35" s="15"/>
      <c r="H35" s="75"/>
      <c r="I35" s="61"/>
      <c r="J35" s="61"/>
      <c r="K35" s="15"/>
      <c r="L35" s="36">
        <f>SUM((L21:L33))</f>
        <v>0</v>
      </c>
      <c r="M35" s="47"/>
      <c r="N35" s="15"/>
      <c r="O35" s="15"/>
      <c r="P35" s="36">
        <f>SUM(P21:P33)</f>
        <v>0</v>
      </c>
      <c r="Q35" s="15"/>
      <c r="R35" s="178">
        <f>SUM(R21:R33)</f>
        <v>0</v>
      </c>
    </row>
    <row r="36" spans="1:18">
      <c r="A36" s="15"/>
      <c r="B36" s="15"/>
      <c r="C36" s="15"/>
      <c r="D36" s="15" t="s">
        <v>29</v>
      </c>
      <c r="E36" s="15"/>
      <c r="F36" s="15"/>
      <c r="G36" s="15" t="s">
        <v>29</v>
      </c>
      <c r="H36" s="75"/>
      <c r="I36" s="61"/>
      <c r="J36" s="61" t="s">
        <v>29</v>
      </c>
      <c r="K36" s="15"/>
      <c r="L36" s="28" t="s">
        <v>220</v>
      </c>
      <c r="M36" s="28"/>
      <c r="N36" s="15" t="s">
        <v>29</v>
      </c>
      <c r="O36" s="15"/>
      <c r="P36" s="28" t="s">
        <v>318</v>
      </c>
      <c r="Q36" s="15"/>
      <c r="R36" s="28" t="s">
        <v>221</v>
      </c>
    </row>
    <row r="37" spans="1:18">
      <c r="J37" s="62" t="s">
        <v>29</v>
      </c>
      <c r="N37" t="s">
        <v>29</v>
      </c>
    </row>
    <row r="39" spans="1:18">
      <c r="H39" s="70" t="s">
        <v>29</v>
      </c>
    </row>
    <row r="40" spans="1:18">
      <c r="N40" t="s">
        <v>29</v>
      </c>
      <c r="R40" t="s">
        <v>29</v>
      </c>
    </row>
    <row r="41" spans="1:18">
      <c r="J41" s="62" t="s">
        <v>29</v>
      </c>
    </row>
    <row r="42" spans="1:18">
      <c r="R42" t="s">
        <v>29</v>
      </c>
    </row>
  </sheetData>
  <mergeCells count="3">
    <mergeCell ref="B10:C10"/>
    <mergeCell ref="D10:E10"/>
    <mergeCell ref="N11:N15"/>
  </mergeCells>
  <conditionalFormatting sqref="L14">
    <cfRule type="cellIs" dxfId="10" priority="3" operator="lessThan">
      <formula>0</formula>
    </cfRule>
  </conditionalFormatting>
  <conditionalFormatting sqref="P11">
    <cfRule type="cellIs" dxfId="9" priority="1" operator="greaterThan">
      <formula>$H$9</formula>
    </cfRule>
  </conditionalFormatting>
  <conditionalFormatting sqref="P14">
    <cfRule type="cellIs" dxfId="8" priority="2" operator="lessThan">
      <formula>0</formula>
    </cfRule>
  </conditionalFormatting>
  <pageMargins left="0.70866141732283472" right="0.70866141732283472" top="0.74803149606299213" bottom="0.74803149606299213" header="0.31496062992125984" footer="0.31496062992125984"/>
  <pageSetup paperSize="9" pageOrder="overThenDown" orientation="landscape" r:id="rId1"/>
  <headerFooter>
    <oddHeader>&amp;LUpphandlingsmyndigheten&amp;RMiljöspendanalys fördelningsnyckel EL Process-LCA-metod</oddHeader>
    <oddFoote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BE373-0159-4A01-8681-3C1A05AB052A}">
  <dimension ref="A2:U41"/>
  <sheetViews>
    <sheetView zoomScale="80" zoomScaleNormal="80" workbookViewId="0">
      <selection activeCell="G4" sqref="G4"/>
    </sheetView>
  </sheetViews>
  <sheetFormatPr defaultRowHeight="14.5"/>
  <cols>
    <col min="1" max="1" width="1.26953125" customWidth="1"/>
    <col min="2" max="2" width="15.26953125" customWidth="1"/>
    <col min="3" max="3" width="26.1796875" customWidth="1"/>
    <col min="4" max="4" width="26" bestFit="1" customWidth="1"/>
    <col min="5" max="5" width="14.7265625" customWidth="1"/>
    <col min="6" max="6" width="20.7265625" customWidth="1"/>
    <col min="7" max="7" width="102.1796875" bestFit="1" customWidth="1"/>
    <col min="8" max="8" width="15.81640625" style="70" customWidth="1"/>
    <col min="9" max="9" width="7.81640625" style="62" customWidth="1"/>
    <col min="10" max="10" width="69" style="62" customWidth="1"/>
    <col min="11" max="11" width="14.81640625" customWidth="1"/>
    <col min="12" max="12" width="37.26953125" customWidth="1"/>
    <col min="13" max="13" width="3.7265625" customWidth="1"/>
    <col min="14" max="14" width="20" customWidth="1"/>
    <col min="15" max="15" width="4.26953125" customWidth="1"/>
    <col min="16" max="16" width="49.26953125" bestFit="1" customWidth="1"/>
    <col min="17" max="17" width="4.1796875" customWidth="1"/>
    <col min="18" max="18" width="66.81640625" bestFit="1" customWidth="1"/>
  </cols>
  <sheetData>
    <row r="2" spans="1:21" ht="19" thickBot="1">
      <c r="G2" s="54" t="s">
        <v>80</v>
      </c>
    </row>
    <row r="3" spans="1:21" ht="15" thickBot="1">
      <c r="G3" s="11" t="s">
        <v>85</v>
      </c>
    </row>
    <row r="4" spans="1:21" ht="15" thickBot="1">
      <c r="G4" s="13" t="s">
        <v>88</v>
      </c>
    </row>
    <row r="5" spans="1:21" ht="15" thickBot="1">
      <c r="G5" s="1" t="s">
        <v>148</v>
      </c>
      <c r="P5" t="s">
        <v>29</v>
      </c>
    </row>
    <row r="6" spans="1:21" ht="23.5">
      <c r="A6" s="8" t="s">
        <v>319</v>
      </c>
      <c r="B6" s="9"/>
      <c r="C6" s="9"/>
      <c r="D6" s="9"/>
      <c r="I6" s="57"/>
      <c r="J6" s="57"/>
    </row>
    <row r="7" spans="1:21" ht="18.5">
      <c r="A7" s="15"/>
      <c r="B7" s="91" t="s">
        <v>84</v>
      </c>
      <c r="C7" s="92"/>
      <c r="D7" s="92"/>
      <c r="E7" s="15"/>
      <c r="F7" s="15"/>
      <c r="G7" s="15"/>
      <c r="H7" s="75"/>
      <c r="I7" s="61"/>
      <c r="J7" s="57"/>
      <c r="L7" s="4" t="s">
        <v>150</v>
      </c>
      <c r="M7" s="4"/>
      <c r="N7" s="5"/>
      <c r="O7" s="5"/>
      <c r="P7" s="5"/>
      <c r="Q7" s="24"/>
      <c r="R7" s="24"/>
    </row>
    <row r="8" spans="1:21" ht="16" thickBot="1">
      <c r="A8" s="15"/>
      <c r="B8" s="93" t="s">
        <v>151</v>
      </c>
      <c r="C8" s="17"/>
      <c r="D8" s="94" t="s">
        <v>152</v>
      </c>
      <c r="E8" s="17"/>
      <c r="F8" s="28" t="s">
        <v>153</v>
      </c>
      <c r="G8" s="15"/>
      <c r="H8" s="28" t="s">
        <v>154</v>
      </c>
      <c r="I8" s="61"/>
      <c r="J8" s="57"/>
      <c r="L8" s="100" t="s">
        <v>155</v>
      </c>
      <c r="M8" s="24"/>
      <c r="N8" s="100" t="s">
        <v>156</v>
      </c>
      <c r="O8" s="24"/>
      <c r="P8" s="100" t="s">
        <v>157</v>
      </c>
      <c r="Q8" s="24"/>
      <c r="R8" s="100" t="s">
        <v>158</v>
      </c>
    </row>
    <row r="9" spans="1:21" ht="44" thickBot="1">
      <c r="A9" s="90"/>
      <c r="B9" s="29">
        <f>IF('Fördelningsnyckel Elektricitet'!$M$34=0,'Fördelningsnyckel Elektricitet'!$T$34,'Fördelningsnyckel Elektricitet'!$M$34)</f>
        <v>0</v>
      </c>
      <c r="C9" s="95" t="s">
        <v>104</v>
      </c>
      <c r="D9" s="29"/>
      <c r="E9" s="95" t="s">
        <v>105</v>
      </c>
      <c r="F9" s="29"/>
      <c r="G9" s="96" t="s">
        <v>159</v>
      </c>
      <c r="H9" s="97">
        <f>SUM(B9-D9-F9)</f>
        <v>0</v>
      </c>
      <c r="I9" s="61"/>
      <c r="J9" s="57"/>
      <c r="L9" s="55" t="s">
        <v>160</v>
      </c>
      <c r="M9" s="5"/>
      <c r="N9" s="55" t="s">
        <v>161</v>
      </c>
      <c r="O9" s="5"/>
      <c r="P9" s="102" t="s">
        <v>162</v>
      </c>
      <c r="Q9" s="24"/>
      <c r="R9" s="56" t="s">
        <v>163</v>
      </c>
    </row>
    <row r="10" spans="1:21" ht="91.9" customHeight="1" thickBot="1">
      <c r="A10" s="15"/>
      <c r="B10" s="213" t="s">
        <v>320</v>
      </c>
      <c r="C10" s="214"/>
      <c r="D10" s="214" t="s">
        <v>257</v>
      </c>
      <c r="E10" s="214"/>
      <c r="F10" s="98" t="s">
        <v>166</v>
      </c>
      <c r="G10" s="98"/>
      <c r="H10" s="99" t="s">
        <v>167</v>
      </c>
      <c r="I10" s="61"/>
      <c r="J10" s="57"/>
      <c r="L10" s="5"/>
      <c r="M10" s="5"/>
      <c r="N10" s="5"/>
      <c r="O10" s="5"/>
      <c r="P10" s="6" t="s">
        <v>125</v>
      </c>
      <c r="Q10" s="24"/>
      <c r="R10" s="6" t="s">
        <v>168</v>
      </c>
    </row>
    <row r="11" spans="1:21" ht="19" thickBot="1">
      <c r="B11" s="12"/>
      <c r="D11" t="s">
        <v>29</v>
      </c>
      <c r="F11" s="2"/>
      <c r="G11" s="3"/>
      <c r="I11" s="58"/>
      <c r="J11" s="58"/>
      <c r="L11" s="5"/>
      <c r="M11" s="5"/>
      <c r="N11" s="208" t="s">
        <v>169</v>
      </c>
      <c r="O11" s="5"/>
      <c r="P11" s="170">
        <f>SUM(P35)</f>
        <v>0</v>
      </c>
      <c r="Q11" s="24"/>
      <c r="R11" s="179">
        <f>SUM(R35)</f>
        <v>0</v>
      </c>
    </row>
    <row r="12" spans="1:21" ht="15.5">
      <c r="A12" s="46"/>
      <c r="F12" s="2"/>
      <c r="G12" s="45"/>
      <c r="I12" s="58"/>
      <c r="J12" s="58" t="s">
        <v>29</v>
      </c>
      <c r="L12" s="5"/>
      <c r="M12" s="5"/>
      <c r="N12" s="215"/>
      <c r="O12" s="5"/>
      <c r="P12" s="5" t="s">
        <v>29</v>
      </c>
      <c r="Q12" s="24"/>
      <c r="R12" s="5" t="s">
        <v>127</v>
      </c>
    </row>
    <row r="13" spans="1:21" ht="15" thickBot="1">
      <c r="C13" s="49"/>
      <c r="D13" s="49"/>
      <c r="F13" s="2"/>
      <c r="G13" s="50"/>
      <c r="I13" s="58"/>
      <c r="J13" s="58"/>
      <c r="L13" s="5" t="s">
        <v>170</v>
      </c>
      <c r="M13" s="5"/>
      <c r="N13" s="215"/>
      <c r="O13" s="5"/>
      <c r="P13" s="5" t="s">
        <v>129</v>
      </c>
      <c r="Q13" s="24"/>
      <c r="R13" s="24"/>
    </row>
    <row r="14" spans="1:21" ht="15" thickBot="1">
      <c r="F14" s="2"/>
      <c r="G14" s="3"/>
      <c r="I14" s="58"/>
      <c r="J14" s="58"/>
      <c r="L14" s="171">
        <f>SUM(1-L35)</f>
        <v>1</v>
      </c>
      <c r="M14" s="33"/>
      <c r="N14" s="215"/>
      <c r="O14" s="5"/>
      <c r="P14" s="7">
        <f>SUM($B$9-$P$35)</f>
        <v>0</v>
      </c>
      <c r="Q14" s="24"/>
      <c r="R14" s="24"/>
    </row>
    <row r="15" spans="1:21" ht="144" customHeight="1" thickBot="1">
      <c r="A15" s="15"/>
      <c r="B15" s="22" t="s">
        <v>171</v>
      </c>
      <c r="C15" s="22" t="s">
        <v>172</v>
      </c>
      <c r="D15" s="22" t="s">
        <v>173</v>
      </c>
      <c r="E15" s="22" t="s">
        <v>174</v>
      </c>
      <c r="F15" s="22" t="s">
        <v>175</v>
      </c>
      <c r="G15" s="22" t="s">
        <v>176</v>
      </c>
      <c r="H15" s="71" t="s">
        <v>177</v>
      </c>
      <c r="I15" s="59" t="s">
        <v>178</v>
      </c>
      <c r="J15" s="59" t="s">
        <v>179</v>
      </c>
      <c r="K15" s="22" t="s">
        <v>180</v>
      </c>
      <c r="L15" s="101" t="s">
        <v>225</v>
      </c>
      <c r="M15" s="23"/>
      <c r="N15" s="216"/>
      <c r="O15" s="25"/>
      <c r="P15" s="26" t="s">
        <v>182</v>
      </c>
      <c r="Q15" s="26"/>
      <c r="R15" s="26" t="s">
        <v>183</v>
      </c>
      <c r="U15" t="s">
        <v>29</v>
      </c>
    </row>
    <row r="16" spans="1:21" ht="16" thickTop="1">
      <c r="A16" s="15"/>
      <c r="B16" s="15"/>
      <c r="C16" s="16"/>
      <c r="D16" s="16"/>
      <c r="E16" s="17"/>
      <c r="F16" s="17"/>
      <c r="G16" s="17"/>
      <c r="H16" s="72"/>
      <c r="I16" s="60"/>
      <c r="J16" s="60"/>
      <c r="K16" s="16"/>
      <c r="L16" s="33"/>
      <c r="M16" s="33"/>
      <c r="N16" s="15"/>
      <c r="O16" s="15"/>
      <c r="P16" s="34" t="s">
        <v>29</v>
      </c>
      <c r="Q16" s="15"/>
      <c r="R16" s="35"/>
    </row>
    <row r="17" spans="1:20">
      <c r="A17" s="15"/>
      <c r="B17" s="18">
        <v>83101800</v>
      </c>
      <c r="C17" s="18" t="s">
        <v>184</v>
      </c>
      <c r="D17" s="18"/>
      <c r="E17" s="19" t="s">
        <v>185</v>
      </c>
      <c r="F17" s="19" t="s">
        <v>185</v>
      </c>
      <c r="G17" s="20" t="s">
        <v>186</v>
      </c>
      <c r="H17" s="73"/>
      <c r="I17" s="63"/>
      <c r="J17" s="63"/>
      <c r="K17" s="20"/>
      <c r="L17" s="15"/>
      <c r="M17" s="15"/>
      <c r="N17" s="15"/>
      <c r="O17" s="15"/>
      <c r="P17" s="15"/>
      <c r="Q17" s="15"/>
      <c r="R17" s="27"/>
    </row>
    <row r="18" spans="1:20">
      <c r="A18" s="15"/>
      <c r="B18" s="18"/>
      <c r="C18" s="18"/>
      <c r="D18" s="18"/>
      <c r="E18" s="19"/>
      <c r="F18" s="19"/>
      <c r="G18" s="20"/>
      <c r="H18" s="73"/>
      <c r="I18" s="63"/>
      <c r="J18" s="63"/>
      <c r="K18" s="20"/>
      <c r="L18" s="15"/>
      <c r="M18" s="15"/>
      <c r="N18" s="15"/>
      <c r="O18" s="15"/>
      <c r="P18" s="15"/>
      <c r="Q18" s="15"/>
      <c r="R18" s="27"/>
    </row>
    <row r="19" spans="1:20" ht="15.5">
      <c r="A19" s="15"/>
      <c r="B19" s="20"/>
      <c r="C19" s="20"/>
      <c r="D19" s="66" t="s">
        <v>96</v>
      </c>
      <c r="E19" s="66" t="s">
        <v>185</v>
      </c>
      <c r="F19" s="66" t="s">
        <v>321</v>
      </c>
      <c r="G19" s="66" t="s">
        <v>322</v>
      </c>
      <c r="H19" s="66">
        <v>7.841117216117216E-3</v>
      </c>
      <c r="I19" s="66">
        <v>2020</v>
      </c>
      <c r="J19" s="63"/>
      <c r="K19" s="68" t="s">
        <v>190</v>
      </c>
      <c r="L19" s="87"/>
      <c r="M19" s="15"/>
      <c r="N19" s="87"/>
      <c r="O19" s="15"/>
      <c r="P19" s="15"/>
      <c r="Q19" s="15"/>
      <c r="R19" s="86"/>
    </row>
    <row r="20" spans="1:20" ht="15.5">
      <c r="A20" s="15"/>
      <c r="B20" s="20"/>
      <c r="C20" s="20"/>
      <c r="D20" s="66"/>
      <c r="E20" s="65"/>
      <c r="F20" s="65"/>
      <c r="G20" s="66"/>
      <c r="H20" s="74"/>
      <c r="I20" s="67"/>
      <c r="J20" s="63"/>
      <c r="K20" s="68" t="s">
        <v>190</v>
      </c>
      <c r="L20" s="88"/>
      <c r="M20" s="15"/>
      <c r="N20" s="89"/>
      <c r="O20" s="15"/>
      <c r="P20" s="84"/>
      <c r="Q20" s="15"/>
      <c r="R20" s="85"/>
    </row>
    <row r="21" spans="1:20" ht="31.5" customHeight="1">
      <c r="A21" s="15"/>
      <c r="B21" s="20"/>
      <c r="C21" s="20"/>
      <c r="D21" s="18" t="s">
        <v>96</v>
      </c>
      <c r="E21" s="124" t="s">
        <v>185</v>
      </c>
      <c r="F21" s="124" t="s">
        <v>323</v>
      </c>
      <c r="G21" s="125" t="s">
        <v>324</v>
      </c>
      <c r="H21" s="126">
        <v>5.0113629741856533E-3</v>
      </c>
      <c r="I21" s="127">
        <v>2022</v>
      </c>
      <c r="J21" s="128" t="s">
        <v>325</v>
      </c>
      <c r="K21" s="129" t="s">
        <v>326</v>
      </c>
      <c r="L21" s="81"/>
      <c r="M21" s="15"/>
      <c r="N21" s="82">
        <v>1</v>
      </c>
      <c r="O21" s="15"/>
      <c r="P21" s="83">
        <f>SUM(($H$9/N21)*L21)</f>
        <v>0</v>
      </c>
      <c r="Q21" s="15"/>
      <c r="R21" s="175">
        <f>SUM($P21*$H21)</f>
        <v>0</v>
      </c>
    </row>
    <row r="22" spans="1:20" ht="17.25" customHeight="1">
      <c r="A22" s="15"/>
      <c r="B22" s="20"/>
      <c r="C22" s="20"/>
      <c r="D22" s="18" t="s">
        <v>96</v>
      </c>
      <c r="E22" s="19" t="s">
        <v>185</v>
      </c>
      <c r="F22" s="111" t="s">
        <v>327</v>
      </c>
      <c r="G22" s="20" t="s">
        <v>328</v>
      </c>
      <c r="H22" s="73">
        <v>6.0499472388322196E-3</v>
      </c>
      <c r="I22" s="64">
        <v>2022</v>
      </c>
      <c r="J22" s="103" t="s">
        <v>325</v>
      </c>
      <c r="K22" s="21" t="s">
        <v>326</v>
      </c>
      <c r="L22" s="30"/>
      <c r="M22" s="15"/>
      <c r="N22" s="48">
        <v>1</v>
      </c>
      <c r="O22" s="15"/>
      <c r="P22" s="83">
        <f t="shared" ref="P22:P32" si="0">SUM(($H$9/N22)*L22)</f>
        <v>0</v>
      </c>
      <c r="Q22" s="15"/>
      <c r="R22" s="184">
        <f t="shared" ref="R22:R32" si="1">SUM($P22*$H22)</f>
        <v>0</v>
      </c>
      <c r="T22" t="s">
        <v>29</v>
      </c>
    </row>
    <row r="23" spans="1:20" ht="17.25" customHeight="1">
      <c r="A23" s="15"/>
      <c r="B23" s="20"/>
      <c r="C23" s="20"/>
      <c r="D23" s="18" t="s">
        <v>96</v>
      </c>
      <c r="E23" s="19" t="s">
        <v>185</v>
      </c>
      <c r="F23" t="s">
        <v>329</v>
      </c>
      <c r="G23" s="20" t="s">
        <v>330</v>
      </c>
      <c r="H23" s="73">
        <v>4.2771174217934053E-3</v>
      </c>
      <c r="I23" s="64">
        <v>2022</v>
      </c>
      <c r="J23" s="103" t="s">
        <v>325</v>
      </c>
      <c r="K23" s="21" t="s">
        <v>326</v>
      </c>
      <c r="L23" s="30"/>
      <c r="M23" s="15"/>
      <c r="N23" s="48">
        <v>1</v>
      </c>
      <c r="O23" s="15"/>
      <c r="P23" s="83">
        <f t="shared" si="0"/>
        <v>0</v>
      </c>
      <c r="Q23" s="15"/>
      <c r="R23" s="184">
        <f t="shared" si="1"/>
        <v>0</v>
      </c>
    </row>
    <row r="24" spans="1:20" ht="17.25" customHeight="1">
      <c r="A24" s="15"/>
      <c r="B24" s="20"/>
      <c r="C24" s="20"/>
      <c r="D24" s="18" t="s">
        <v>96</v>
      </c>
      <c r="E24" s="124" t="s">
        <v>185</v>
      </c>
      <c r="F24" s="124" t="s">
        <v>331</v>
      </c>
      <c r="G24" s="125" t="s">
        <v>332</v>
      </c>
      <c r="H24" s="126">
        <v>5.4996003197442037E-3</v>
      </c>
      <c r="I24" s="127">
        <v>2022</v>
      </c>
      <c r="J24" s="128" t="s">
        <v>325</v>
      </c>
      <c r="K24" s="129" t="s">
        <v>326</v>
      </c>
      <c r="L24" s="79"/>
      <c r="M24" s="15"/>
      <c r="N24" s="80">
        <v>1</v>
      </c>
      <c r="O24" s="15"/>
      <c r="P24" s="83">
        <f t="shared" si="0"/>
        <v>0</v>
      </c>
      <c r="Q24" s="15"/>
      <c r="R24" s="184">
        <f t="shared" si="1"/>
        <v>0</v>
      </c>
    </row>
    <row r="25" spans="1:20" ht="17.25" customHeight="1">
      <c r="A25" s="15"/>
      <c r="B25" s="20"/>
      <c r="C25" s="20"/>
      <c r="D25" s="18" t="s">
        <v>96</v>
      </c>
      <c r="E25" s="19" t="s">
        <v>185</v>
      </c>
      <c r="F25" s="19" t="s">
        <v>333</v>
      </c>
      <c r="G25" s="20" t="s">
        <v>334</v>
      </c>
      <c r="H25" s="73">
        <v>6.6548015166756937E-3</v>
      </c>
      <c r="I25" s="64">
        <v>2022</v>
      </c>
      <c r="J25" s="103" t="s">
        <v>325</v>
      </c>
      <c r="K25" s="21" t="s">
        <v>326</v>
      </c>
      <c r="L25" s="30"/>
      <c r="M25" s="15"/>
      <c r="N25" s="48">
        <v>1</v>
      </c>
      <c r="O25" s="15"/>
      <c r="P25" s="83">
        <f t="shared" si="0"/>
        <v>0</v>
      </c>
      <c r="Q25" s="15"/>
      <c r="R25" s="184">
        <f t="shared" si="1"/>
        <v>0</v>
      </c>
    </row>
    <row r="26" spans="1:20" ht="17.25" customHeight="1">
      <c r="A26" s="15"/>
      <c r="B26" s="20"/>
      <c r="C26" s="20"/>
      <c r="D26" s="18" t="s">
        <v>96</v>
      </c>
      <c r="E26" s="19" t="s">
        <v>185</v>
      </c>
      <c r="F26" s="19" t="s">
        <v>335</v>
      </c>
      <c r="G26" s="20" t="s">
        <v>336</v>
      </c>
      <c r="H26" s="73">
        <v>4.6861377506538793E-3</v>
      </c>
      <c r="I26" s="64">
        <v>2022</v>
      </c>
      <c r="J26" s="103" t="s">
        <v>325</v>
      </c>
      <c r="K26" s="21" t="s">
        <v>326</v>
      </c>
      <c r="L26" s="30"/>
      <c r="M26" s="15"/>
      <c r="N26" s="48">
        <v>1</v>
      </c>
      <c r="O26" s="15"/>
      <c r="P26" s="83">
        <f t="shared" si="0"/>
        <v>0</v>
      </c>
      <c r="Q26" s="15"/>
      <c r="R26" s="184">
        <f t="shared" si="1"/>
        <v>0</v>
      </c>
    </row>
    <row r="27" spans="1:20" ht="17.25" customHeight="1">
      <c r="A27" s="15"/>
      <c r="B27" s="20"/>
      <c r="C27" s="20"/>
      <c r="D27" s="131" t="s">
        <v>337</v>
      </c>
      <c r="E27" s="124" t="s">
        <v>185</v>
      </c>
      <c r="F27" s="124" t="s">
        <v>338</v>
      </c>
      <c r="G27" s="125" t="s">
        <v>339</v>
      </c>
      <c r="H27" s="126">
        <v>5.8741163211638954E-3</v>
      </c>
      <c r="I27" s="127">
        <v>2022</v>
      </c>
      <c r="J27" s="128" t="s">
        <v>325</v>
      </c>
      <c r="K27" s="129" t="s">
        <v>326</v>
      </c>
      <c r="L27" s="79"/>
      <c r="M27" s="15"/>
      <c r="N27" s="80">
        <v>1</v>
      </c>
      <c r="O27" s="15"/>
      <c r="P27" s="83">
        <f t="shared" si="0"/>
        <v>0</v>
      </c>
      <c r="Q27" s="15"/>
      <c r="R27" s="184">
        <f t="shared" si="1"/>
        <v>0</v>
      </c>
    </row>
    <row r="28" spans="1:20" ht="17.25" customHeight="1">
      <c r="A28" s="15"/>
      <c r="B28" s="20"/>
      <c r="C28" s="20"/>
      <c r="D28" s="18" t="s">
        <v>96</v>
      </c>
      <c r="E28" s="19" t="s">
        <v>185</v>
      </c>
      <c r="F28" s="19" t="s">
        <v>340</v>
      </c>
      <c r="G28" s="20" t="s">
        <v>341</v>
      </c>
      <c r="H28" s="73">
        <v>6.973726889393449E-3</v>
      </c>
      <c r="I28" s="64">
        <v>2022</v>
      </c>
      <c r="J28" s="103" t="s">
        <v>325</v>
      </c>
      <c r="K28" s="21" t="s">
        <v>326</v>
      </c>
      <c r="L28" s="30"/>
      <c r="M28" s="15"/>
      <c r="N28" s="48">
        <v>1</v>
      </c>
      <c r="O28" s="15"/>
      <c r="P28" s="83">
        <f t="shared" si="0"/>
        <v>0</v>
      </c>
      <c r="Q28" s="15"/>
      <c r="R28" s="184">
        <f t="shared" si="1"/>
        <v>0</v>
      </c>
    </row>
    <row r="29" spans="1:20" ht="17.25" customHeight="1">
      <c r="A29" s="15"/>
      <c r="B29" s="20"/>
      <c r="C29" s="20"/>
      <c r="D29" s="18" t="s">
        <v>96</v>
      </c>
      <c r="E29" s="19" t="s">
        <v>185</v>
      </c>
      <c r="F29" s="19" t="s">
        <v>342</v>
      </c>
      <c r="G29" s="20" t="s">
        <v>343</v>
      </c>
      <c r="H29" s="73">
        <v>5.0740456664109977E-3</v>
      </c>
      <c r="I29" s="64">
        <v>2022</v>
      </c>
      <c r="J29" s="103" t="s">
        <v>325</v>
      </c>
      <c r="K29" s="21" t="s">
        <v>326</v>
      </c>
      <c r="L29" s="30"/>
      <c r="M29" s="15"/>
      <c r="N29" s="48">
        <v>1</v>
      </c>
      <c r="O29" s="15"/>
      <c r="P29" s="83">
        <f t="shared" si="0"/>
        <v>0</v>
      </c>
      <c r="Q29" s="15"/>
      <c r="R29" s="184">
        <f t="shared" si="1"/>
        <v>0</v>
      </c>
    </row>
    <row r="30" spans="1:20" ht="17.25" customHeight="1">
      <c r="A30" s="15"/>
      <c r="B30" s="20"/>
      <c r="C30" s="20"/>
      <c r="D30" s="18" t="s">
        <v>96</v>
      </c>
      <c r="E30" s="124" t="s">
        <v>185</v>
      </c>
      <c r="F30" s="124" t="s">
        <v>344</v>
      </c>
      <c r="G30" s="125" t="s">
        <v>345</v>
      </c>
      <c r="H30" s="126">
        <v>6.1728395061728392E-3</v>
      </c>
      <c r="I30" s="127">
        <v>2022</v>
      </c>
      <c r="J30" s="128" t="s">
        <v>325</v>
      </c>
      <c r="K30" s="129" t="s">
        <v>326</v>
      </c>
      <c r="L30" s="79"/>
      <c r="M30" s="15"/>
      <c r="N30" s="80">
        <v>1</v>
      </c>
      <c r="O30" s="15"/>
      <c r="P30" s="83">
        <f t="shared" si="0"/>
        <v>0</v>
      </c>
      <c r="Q30" s="15"/>
      <c r="R30" s="184">
        <f t="shared" si="1"/>
        <v>0</v>
      </c>
    </row>
    <row r="31" spans="1:20" ht="17.25" customHeight="1">
      <c r="A31" s="15"/>
      <c r="B31" s="20"/>
      <c r="C31" s="20"/>
      <c r="D31" s="18" t="s">
        <v>96</v>
      </c>
      <c r="E31" s="19" t="s">
        <v>185</v>
      </c>
      <c r="F31" s="19" t="s">
        <v>346</v>
      </c>
      <c r="G31" s="20" t="s">
        <v>347</v>
      </c>
      <c r="H31" s="73">
        <v>7.2776508420072782E-3</v>
      </c>
      <c r="I31" s="64">
        <v>2022</v>
      </c>
      <c r="J31" s="103" t="s">
        <v>325</v>
      </c>
      <c r="K31" s="21" t="s">
        <v>326</v>
      </c>
      <c r="L31" s="30"/>
      <c r="M31" s="15"/>
      <c r="N31" s="48">
        <v>1</v>
      </c>
      <c r="O31" s="15"/>
      <c r="P31" s="83">
        <f t="shared" si="0"/>
        <v>0</v>
      </c>
      <c r="Q31" s="15"/>
      <c r="R31" s="184">
        <f t="shared" si="1"/>
        <v>0</v>
      </c>
    </row>
    <row r="32" spans="1:20" ht="17.25" customHeight="1">
      <c r="A32" s="15"/>
      <c r="B32" s="20"/>
      <c r="C32" s="20"/>
      <c r="D32" s="18" t="s">
        <v>96</v>
      </c>
      <c r="E32" s="19" t="s">
        <v>185</v>
      </c>
      <c r="F32" s="19" t="s">
        <v>348</v>
      </c>
      <c r="G32" s="20" t="s">
        <v>349</v>
      </c>
      <c r="H32" s="73">
        <v>5.3592571820277931E-3</v>
      </c>
      <c r="I32" s="64">
        <v>2022</v>
      </c>
      <c r="J32" s="103" t="s">
        <v>325</v>
      </c>
      <c r="K32" s="21" t="s">
        <v>326</v>
      </c>
      <c r="L32" s="30"/>
      <c r="M32" s="15"/>
      <c r="N32" s="48">
        <v>1</v>
      </c>
      <c r="O32" s="15"/>
      <c r="P32" s="83">
        <f t="shared" si="0"/>
        <v>0</v>
      </c>
      <c r="Q32" s="15"/>
      <c r="R32" s="184">
        <f t="shared" si="1"/>
        <v>0</v>
      </c>
    </row>
    <row r="33" spans="1:18" ht="15.5">
      <c r="A33" s="15"/>
      <c r="B33" s="20"/>
      <c r="C33" s="20"/>
      <c r="D33" s="20"/>
      <c r="E33" s="19"/>
      <c r="F33" s="19"/>
      <c r="G33" s="20"/>
      <c r="H33" s="73"/>
      <c r="I33" s="64"/>
      <c r="J33" s="69"/>
      <c r="K33" s="21"/>
      <c r="L33" s="76"/>
      <c r="M33" s="15"/>
      <c r="N33" s="76"/>
      <c r="O33" s="15"/>
      <c r="P33" s="77"/>
      <c r="Q33" s="15"/>
      <c r="R33" s="176"/>
    </row>
    <row r="34" spans="1:18">
      <c r="A34" s="15"/>
      <c r="B34" s="15"/>
      <c r="C34" s="15"/>
      <c r="D34" s="15"/>
      <c r="E34" s="15"/>
      <c r="F34" s="15"/>
      <c r="G34" s="15" t="s">
        <v>29</v>
      </c>
      <c r="H34" s="75"/>
      <c r="I34" s="61"/>
      <c r="J34" s="61"/>
      <c r="K34" s="15"/>
      <c r="L34" s="31"/>
      <c r="M34" s="31"/>
      <c r="N34" s="15"/>
      <c r="O34" s="15"/>
      <c r="P34" s="31"/>
      <c r="Q34" s="15"/>
      <c r="R34" s="177"/>
    </row>
    <row r="35" spans="1:18">
      <c r="A35" s="15"/>
      <c r="B35" s="15"/>
      <c r="C35" s="15" t="s">
        <v>29</v>
      </c>
      <c r="D35" s="15"/>
      <c r="E35" s="15"/>
      <c r="F35" s="15"/>
      <c r="G35" s="15"/>
      <c r="H35" s="75"/>
      <c r="I35" s="61"/>
      <c r="J35" s="61"/>
      <c r="K35" s="15"/>
      <c r="L35" s="36">
        <f>SUM((L21:L33))</f>
        <v>0</v>
      </c>
      <c r="M35" s="47"/>
      <c r="N35" s="15"/>
      <c r="O35" s="15"/>
      <c r="P35" s="36">
        <f>SUM(P21:P33)</f>
        <v>0</v>
      </c>
      <c r="Q35" s="15"/>
      <c r="R35" s="178">
        <f>SUM(R21:R33)</f>
        <v>0</v>
      </c>
    </row>
    <row r="36" spans="1:18">
      <c r="A36" s="15"/>
      <c r="B36" s="15"/>
      <c r="C36" s="15"/>
      <c r="D36" s="15" t="s">
        <v>29</v>
      </c>
      <c r="E36" s="15"/>
      <c r="F36" s="15"/>
      <c r="G36" s="15"/>
      <c r="H36" s="75"/>
      <c r="I36" s="61"/>
      <c r="J36" s="61"/>
      <c r="K36" s="15"/>
      <c r="L36" s="28" t="s">
        <v>220</v>
      </c>
      <c r="M36" s="28"/>
      <c r="N36" s="15" t="s">
        <v>29</v>
      </c>
      <c r="O36" s="15"/>
      <c r="P36" s="28" t="s">
        <v>221</v>
      </c>
      <c r="Q36" s="15"/>
      <c r="R36" s="28" t="s">
        <v>221</v>
      </c>
    </row>
    <row r="37" spans="1:18">
      <c r="J37" s="62" t="s">
        <v>29</v>
      </c>
    </row>
    <row r="38" spans="1:18">
      <c r="H38" s="70" t="s">
        <v>29</v>
      </c>
      <c r="P38" t="s">
        <v>29</v>
      </c>
    </row>
    <row r="40" spans="1:18">
      <c r="N40" t="s">
        <v>29</v>
      </c>
      <c r="R40" t="s">
        <v>29</v>
      </c>
    </row>
    <row r="41" spans="1:18">
      <c r="J41" s="62" t="s">
        <v>29</v>
      </c>
    </row>
  </sheetData>
  <mergeCells count="3">
    <mergeCell ref="B10:C10"/>
    <mergeCell ref="D10:E10"/>
    <mergeCell ref="N11:N15"/>
  </mergeCells>
  <conditionalFormatting sqref="L14">
    <cfRule type="cellIs" dxfId="7" priority="3" operator="lessThan">
      <formula>0</formula>
    </cfRule>
  </conditionalFormatting>
  <conditionalFormatting sqref="P11">
    <cfRule type="cellIs" dxfId="6" priority="1" operator="greaterThan">
      <formula>$H$9</formula>
    </cfRule>
  </conditionalFormatting>
  <conditionalFormatting sqref="P14">
    <cfRule type="cellIs" dxfId="5" priority="2" operator="lessThan">
      <formula>0</formula>
    </cfRule>
  </conditionalFormatting>
  <pageMargins left="0.70866141732283472" right="0.70866141732283472" top="0.74803149606299213" bottom="0.74803149606299213" header="0.31496062992125984" footer="0.31496062992125984"/>
  <pageSetup paperSize="9" pageOrder="overThenDown" orientation="landscape" r:id="rId1"/>
  <headerFooter>
    <oddHeader>&amp;LUpphandlingsmyndigheten&amp;RMiljöspendanalys fördelningsnyckel EL Process-LCA-metod</oddHeader>
    <oddFoote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44FB4E27E01E0F4BA919345FE16DFD8B" ma:contentTypeVersion="15" ma:contentTypeDescription="Skapa ett nytt dokument." ma:contentTypeScope="" ma:versionID="cfee405fd34f842da0ba91bbd2b153e4">
  <xsd:schema xmlns:xsd="http://www.w3.org/2001/XMLSchema" xmlns:xs="http://www.w3.org/2001/XMLSchema" xmlns:p="http://schemas.microsoft.com/office/2006/metadata/properties" xmlns:ns2="93d92b77-51c1-4c66-ad7a-e69d1e9779da" xmlns:ns3="70bf3012-8c9f-4acb-ae22-4fe08b821d41" targetNamespace="http://schemas.microsoft.com/office/2006/metadata/properties" ma:root="true" ma:fieldsID="4fc2ee3909a0326b2c5d9a2847a5ffb3" ns2:_="" ns3:_="">
    <xsd:import namespace="93d92b77-51c1-4c66-ad7a-e69d1e9779da"/>
    <xsd:import namespace="70bf3012-8c9f-4acb-ae22-4fe08b821d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d92b77-51c1-4c66-ad7a-e69d1e9779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Bildmarkeringar" ma:readOnly="false" ma:fieldId="{5cf76f15-5ced-4ddc-b409-7134ff3c332f}" ma:taxonomyMulti="true" ma:sspId="7c348b0c-bc67-4832-bf0c-49095bc38476"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0bf3012-8c9f-4acb-ae22-4fe08b821d41"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element name="TaxCatchAll" ma:index="16" nillable="true" ma:displayName="Taxonomy Catch All Column" ma:hidden="true" ma:list="{9d253f19-007b-4756-9f91-a039b9c0ea81}" ma:internalName="TaxCatchAll" ma:showField="CatchAllData" ma:web="70bf3012-8c9f-4acb-ae22-4fe08b821d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0bf3012-8c9f-4acb-ae22-4fe08b821d41" xsi:nil="true"/>
    <lcf76f155ced4ddcb4097134ff3c332f xmlns="93d92b77-51c1-4c66-ad7a-e69d1e9779d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9D471B1-9696-445A-8DE2-C60BF4BF12E8}">
  <ds:schemaRefs>
    <ds:schemaRef ds:uri="http://schemas.microsoft.com/sharepoint/v3/contenttype/forms"/>
  </ds:schemaRefs>
</ds:datastoreItem>
</file>

<file path=customXml/itemProps2.xml><?xml version="1.0" encoding="utf-8"?>
<ds:datastoreItem xmlns:ds="http://schemas.openxmlformats.org/officeDocument/2006/customXml" ds:itemID="{6657FE29-D84E-4E05-B286-EF06FFA603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d92b77-51c1-4c66-ad7a-e69d1e9779da"/>
    <ds:schemaRef ds:uri="70bf3012-8c9f-4acb-ae22-4fe08b821d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B1BA527-759D-4B8E-AD10-B1555AF84E61}">
  <ds:schemaRefs>
    <ds:schemaRef ds:uri="http://purl.org/dc/elements/1.1/"/>
    <ds:schemaRef ds:uri="http://purl.org/dc/terms/"/>
    <ds:schemaRef ds:uri="http://schemas.microsoft.com/office/2006/documentManagement/types"/>
    <ds:schemaRef ds:uri="70bf3012-8c9f-4acb-ae22-4fe08b821d41"/>
    <ds:schemaRef ds:uri="http://purl.org/dc/dcmitype/"/>
    <ds:schemaRef ds:uri="http://www.w3.org/XML/1998/namespace"/>
    <ds:schemaRef ds:uri="http://schemas.microsoft.com/office/infopath/2007/PartnerControls"/>
    <ds:schemaRef ds:uri="http://schemas.openxmlformats.org/package/2006/metadata/core-properties"/>
    <ds:schemaRef ds:uri="93d92b77-51c1-4c66-ad7a-e69d1e9779da"/>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11</vt:i4>
      </vt:variant>
    </vt:vector>
  </HeadingPairs>
  <TitlesOfParts>
    <vt:vector size="11" baseType="lpstr">
      <vt:lpstr>Information om version (2)</vt:lpstr>
      <vt:lpstr>Information om version</vt:lpstr>
      <vt:lpstr>Information EL</vt:lpstr>
      <vt:lpstr>Fördelningsnyckel Elektricitet</vt:lpstr>
      <vt:lpstr>Nordisk elmix</vt:lpstr>
      <vt:lpstr>Svensk elmix</vt:lpstr>
      <vt:lpstr>Bra Miljöval mix</vt:lpstr>
      <vt:lpstr>Vattenkraft</vt:lpstr>
      <vt:lpstr>Vindkraft</vt:lpstr>
      <vt:lpstr>Solcells-el</vt:lpstr>
      <vt:lpstr>Annat</vt:lpstr>
    </vt:vector>
  </TitlesOfParts>
  <Manager/>
  <Company>IVL Svenska Miljöinstitutet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Jens Johansson</dc:creator>
  <cp:keywords/>
  <dc:description/>
  <cp:lastModifiedBy>Maike Bäcklin</cp:lastModifiedBy>
  <cp:revision/>
  <dcterms:created xsi:type="dcterms:W3CDTF">2022-02-02T15:26:32Z</dcterms:created>
  <dcterms:modified xsi:type="dcterms:W3CDTF">2025-01-27T09:51:29Z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0x01010044FB4E27E01E0F4BA919345FE16DFD8B</vt:lpwstr>
  </property>
  <property fmtid="{D5CDD505-2E9C-101B-9397-08002B2CF9AE}" pid="3" name="MediaServiceImageTags">
    <vt:lpwstr/>
  </property>
</Properties>
</file>